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BEFF86F6-F5E8-4D4F-86C5-12BA055A499B}" xr6:coauthVersionLast="43" xr6:coauthVersionMax="43" xr10:uidLastSave="{00000000-0000-0000-0000-000000000000}"/>
  <bookViews>
    <workbookView minimized="1" xWindow="10000" yWindow="3940" windowWidth="9200" windowHeight="6860" activeTab="1" xr2:uid="{00000000-000D-0000-FFFF-FFFF00000000}"/>
  </bookViews>
  <sheets>
    <sheet name="Source" sheetId="14" r:id="rId1"/>
    <sheet name="Intra-Africa Exports on GDP_M" sheetId="15" r:id="rId2"/>
    <sheet name="Africa" sheetId="12" r:id="rId3"/>
    <sheet name="GDP_20Mar18" sheetId="13" r:id="rId4"/>
    <sheet name="CEN-SAD" sheetId="2" r:id="rId5"/>
    <sheet name="COMESA" sheetId="3" r:id="rId6"/>
    <sheet name="COMESAjul2018" sheetId="17" r:id="rId7"/>
    <sheet name="EAC" sheetId="4" r:id="rId8"/>
    <sheet name="ECCAS" sheetId="5" r:id="rId9"/>
    <sheet name="ECOWAS" sheetId="6" r:id="rId10"/>
    <sheet name="IGAD" sheetId="7" r:id="rId11"/>
    <sheet name="SADC" sheetId="8" r:id="rId12"/>
    <sheet name="UMA" sheetId="9" r:id="rId13"/>
    <sheet name="SouthSudanExports_Mar18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E10" i="8"/>
  <c r="K4" i="15" l="1"/>
  <c r="K5" i="15"/>
  <c r="K6" i="15"/>
  <c r="K7" i="15"/>
  <c r="K9" i="15"/>
  <c r="K10" i="15"/>
  <c r="K11" i="15"/>
  <c r="K12" i="15"/>
  <c r="K14" i="15"/>
  <c r="K15" i="15"/>
  <c r="K19" i="15"/>
  <c r="K22" i="15"/>
  <c r="K23" i="15"/>
  <c r="K24" i="15"/>
  <c r="K25" i="15"/>
  <c r="K26" i="15"/>
  <c r="K28" i="15"/>
  <c r="K29" i="15"/>
  <c r="K33" i="15"/>
  <c r="K34" i="15"/>
  <c r="K36" i="15"/>
  <c r="K37" i="15"/>
  <c r="K38" i="15"/>
  <c r="K39" i="15"/>
  <c r="K40" i="15"/>
  <c r="K42" i="15"/>
  <c r="K43" i="15"/>
  <c r="K45" i="15"/>
  <c r="K47" i="15"/>
  <c r="K48" i="15"/>
  <c r="K51" i="15"/>
  <c r="K52" i="15"/>
  <c r="K3" i="15"/>
  <c r="Q10" i="17"/>
  <c r="K16" i="15" s="1"/>
  <c r="Q14" i="17"/>
  <c r="K50" i="15" s="1"/>
  <c r="Q18" i="17"/>
  <c r="K31" i="15" s="1"/>
  <c r="Q22" i="17"/>
  <c r="K44" i="15" s="1"/>
  <c r="Q26" i="17"/>
  <c r="K54" i="15" s="1"/>
  <c r="O9" i="17"/>
  <c r="P9" i="17"/>
  <c r="O10" i="17"/>
  <c r="P10" i="17"/>
  <c r="O11" i="17"/>
  <c r="P11" i="17"/>
  <c r="O12" i="17"/>
  <c r="Q12" i="17" s="1"/>
  <c r="K18" i="15" s="1"/>
  <c r="P12" i="17"/>
  <c r="O13" i="17"/>
  <c r="P13" i="17"/>
  <c r="O14" i="17"/>
  <c r="P14" i="17"/>
  <c r="O15" i="17"/>
  <c r="P15" i="17"/>
  <c r="O16" i="17"/>
  <c r="Q16" i="17" s="1"/>
  <c r="K27" i="15" s="1"/>
  <c r="P16" i="17"/>
  <c r="O17" i="17"/>
  <c r="P17" i="17"/>
  <c r="O18" i="17"/>
  <c r="P18" i="17"/>
  <c r="O19" i="17"/>
  <c r="P19" i="17"/>
  <c r="O20" i="17"/>
  <c r="Q20" i="17" s="1"/>
  <c r="K35" i="15" s="1"/>
  <c r="P20" i="17"/>
  <c r="O21" i="17"/>
  <c r="P21" i="17"/>
  <c r="O22" i="17"/>
  <c r="P22" i="17"/>
  <c r="O23" i="17"/>
  <c r="P23" i="17"/>
  <c r="O24" i="17"/>
  <c r="Q24" i="17" s="1"/>
  <c r="K49" i="15" s="1"/>
  <c r="P24" i="17"/>
  <c r="O25" i="17"/>
  <c r="P25" i="17"/>
  <c r="O26" i="17"/>
  <c r="P26" i="17"/>
  <c r="O27" i="17"/>
  <c r="P27" i="17"/>
  <c r="O28" i="17"/>
  <c r="Q28" i="17" s="1"/>
  <c r="K56" i="15" s="1"/>
  <c r="P28" i="17"/>
  <c r="P8" i="17"/>
  <c r="O8" i="17"/>
  <c r="N9" i="17"/>
  <c r="Q9" i="17" s="1"/>
  <c r="K13" i="15" s="1"/>
  <c r="N10" i="17"/>
  <c r="N11" i="17"/>
  <c r="Q11" i="17" s="1"/>
  <c r="K17" i="15" s="1"/>
  <c r="N12" i="17"/>
  <c r="N13" i="17"/>
  <c r="Q13" i="17" s="1"/>
  <c r="K20" i="15" s="1"/>
  <c r="N14" i="17"/>
  <c r="N15" i="17"/>
  <c r="Q15" i="17" s="1"/>
  <c r="K21" i="15" s="1"/>
  <c r="N16" i="17"/>
  <c r="N17" i="17"/>
  <c r="Q17" i="17" s="1"/>
  <c r="K30" i="15" s="1"/>
  <c r="N18" i="17"/>
  <c r="N19" i="17"/>
  <c r="Q19" i="17" s="1"/>
  <c r="K32" i="15" s="1"/>
  <c r="N20" i="17"/>
  <c r="N21" i="17"/>
  <c r="Q21" i="17" s="1"/>
  <c r="K41" i="15" s="1"/>
  <c r="N22" i="17"/>
  <c r="N23" i="17"/>
  <c r="Q23" i="17" s="1"/>
  <c r="K46" i="15" s="1"/>
  <c r="N24" i="17"/>
  <c r="N25" i="17"/>
  <c r="Q25" i="17" s="1"/>
  <c r="K53" i="15" s="1"/>
  <c r="N26" i="17"/>
  <c r="N27" i="17"/>
  <c r="Q27" i="17" s="1"/>
  <c r="K55" i="15" s="1"/>
  <c r="N28" i="17"/>
  <c r="N8" i="17"/>
  <c r="Q8" i="17" s="1"/>
  <c r="K8" i="15" s="1"/>
  <c r="H54" i="15" l="1"/>
  <c r="H55" i="15"/>
  <c r="H56" i="15"/>
  <c r="AO55" i="16" l="1"/>
  <c r="AN55" i="16"/>
  <c r="AM55" i="16"/>
  <c r="AO54" i="16"/>
  <c r="AN54" i="16"/>
  <c r="AM54" i="16"/>
  <c r="AO53" i="16"/>
  <c r="AN53" i="16"/>
  <c r="AM53" i="16"/>
  <c r="AO52" i="16"/>
  <c r="AN52" i="16"/>
  <c r="AM52" i="16"/>
  <c r="AO51" i="16"/>
  <c r="AN51" i="16"/>
  <c r="AM51" i="16"/>
  <c r="AO50" i="16"/>
  <c r="AN50" i="16"/>
  <c r="AM50" i="16"/>
  <c r="AO49" i="16"/>
  <c r="AN49" i="16"/>
  <c r="AM49" i="16"/>
  <c r="AO48" i="16"/>
  <c r="AN48" i="16"/>
  <c r="AM48" i="16"/>
  <c r="AO47" i="16"/>
  <c r="AN47" i="16"/>
  <c r="AM47" i="16"/>
  <c r="AO46" i="16"/>
  <c r="AN46" i="16"/>
  <c r="AM46" i="16"/>
  <c r="AO45" i="16"/>
  <c r="AN45" i="16"/>
  <c r="AM45" i="16"/>
  <c r="AO44" i="16"/>
  <c r="AN44" i="16"/>
  <c r="AM44" i="16"/>
  <c r="AO43" i="16"/>
  <c r="AN43" i="16"/>
  <c r="AM43" i="16"/>
  <c r="AO42" i="16"/>
  <c r="AN42" i="16"/>
  <c r="AM42" i="16"/>
  <c r="AO41" i="16"/>
  <c r="AN41" i="16"/>
  <c r="AM41" i="16"/>
  <c r="AO40" i="16"/>
  <c r="AN40" i="16"/>
  <c r="AM40" i="16"/>
  <c r="AO39" i="16"/>
  <c r="AN39" i="16"/>
  <c r="AM39" i="16"/>
  <c r="AO38" i="16"/>
  <c r="AN38" i="16"/>
  <c r="AM38" i="16"/>
  <c r="AO37" i="16"/>
  <c r="AN37" i="16"/>
  <c r="AM37" i="16"/>
  <c r="AO36" i="16"/>
  <c r="AN36" i="16"/>
  <c r="AM36" i="16"/>
  <c r="AO35" i="16"/>
  <c r="AN35" i="16"/>
  <c r="AM35" i="16"/>
  <c r="AO34" i="16"/>
  <c r="AN34" i="16"/>
  <c r="AM34" i="16"/>
  <c r="AO33" i="16"/>
  <c r="AN33" i="16"/>
  <c r="AM33" i="16"/>
  <c r="AO32" i="16"/>
  <c r="AN32" i="16"/>
  <c r="AM32" i="16"/>
  <c r="BL31" i="16"/>
  <c r="AO31" i="16"/>
  <c r="AN31" i="16"/>
  <c r="AM31" i="16"/>
  <c r="AO30" i="16"/>
  <c r="AN30" i="16"/>
  <c r="AM30" i="16"/>
  <c r="AO29" i="16"/>
  <c r="AN29" i="16"/>
  <c r="AM29" i="16"/>
  <c r="AO28" i="16"/>
  <c r="AN28" i="16"/>
  <c r="AM28" i="16"/>
  <c r="AO27" i="16"/>
  <c r="AN27" i="16"/>
  <c r="AM27" i="16"/>
  <c r="AO26" i="16"/>
  <c r="AN26" i="16"/>
  <c r="AM26" i="16"/>
  <c r="AO25" i="16"/>
  <c r="AN25" i="16"/>
  <c r="AM25" i="16"/>
  <c r="AO24" i="16"/>
  <c r="AN24" i="16"/>
  <c r="AM24" i="16"/>
  <c r="AO23" i="16"/>
  <c r="AN23" i="16"/>
  <c r="AM23" i="16"/>
  <c r="AO22" i="16"/>
  <c r="AN22" i="16"/>
  <c r="AM22" i="16"/>
  <c r="AO21" i="16"/>
  <c r="AN21" i="16"/>
  <c r="AM21" i="16"/>
  <c r="AO20" i="16"/>
  <c r="AN20" i="16"/>
  <c r="AM20" i="16"/>
  <c r="AO19" i="16"/>
  <c r="AN19" i="16"/>
  <c r="AM19" i="16"/>
  <c r="AO18" i="16"/>
  <c r="AN18" i="16"/>
  <c r="AM18" i="16"/>
  <c r="AO17" i="16"/>
  <c r="AN17" i="16"/>
  <c r="AM17" i="16"/>
  <c r="AO16" i="16"/>
  <c r="AN16" i="16"/>
  <c r="AM16" i="16"/>
  <c r="AO15" i="16"/>
  <c r="AN15" i="16"/>
  <c r="AM15" i="16"/>
  <c r="AO14" i="16"/>
  <c r="AN14" i="16"/>
  <c r="AM14" i="16"/>
  <c r="AO13" i="16"/>
  <c r="AN13" i="16"/>
  <c r="AM13" i="16"/>
  <c r="AO12" i="16"/>
  <c r="AN12" i="16"/>
  <c r="AM12" i="16"/>
  <c r="AP12" i="16" s="1"/>
  <c r="AW3" i="16" s="1"/>
  <c r="AO11" i="16"/>
  <c r="AN11" i="16"/>
  <c r="AM11" i="16"/>
  <c r="AO10" i="16"/>
  <c r="AN10" i="16"/>
  <c r="AM10" i="16"/>
  <c r="AO9" i="16"/>
  <c r="AN9" i="16"/>
  <c r="AP9" i="16" s="1"/>
  <c r="BE4" i="16" s="1"/>
  <c r="AM9" i="16"/>
  <c r="AO8" i="16"/>
  <c r="AN8" i="16"/>
  <c r="AM8" i="16"/>
  <c r="AO7" i="16"/>
  <c r="AN7" i="16"/>
  <c r="AM7" i="16"/>
  <c r="AO6" i="16"/>
  <c r="AN6" i="16"/>
  <c r="AM6" i="16"/>
  <c r="AO5" i="16"/>
  <c r="AN5" i="16"/>
  <c r="AM5" i="16"/>
  <c r="AO4" i="16"/>
  <c r="AN4" i="16"/>
  <c r="AM4" i="16"/>
  <c r="AO3" i="16"/>
  <c r="AN3" i="16"/>
  <c r="AM3" i="16"/>
  <c r="AO2" i="16"/>
  <c r="AN2" i="16"/>
  <c r="AM2" i="16"/>
  <c r="AP35" i="16" l="1"/>
  <c r="BU5" i="16" s="1"/>
  <c r="AP39" i="16"/>
  <c r="AS23" i="16" s="1"/>
  <c r="AP43" i="16"/>
  <c r="AP47" i="16"/>
  <c r="AP51" i="16"/>
  <c r="AS29" i="16" s="1"/>
  <c r="AP55" i="16"/>
  <c r="AW20" i="16" s="1"/>
  <c r="AP13" i="16"/>
  <c r="BE7" i="16" s="1"/>
  <c r="AO56" i="16"/>
  <c r="AP16" i="16"/>
  <c r="AP20" i="16"/>
  <c r="AP10" i="16"/>
  <c r="AS5" i="16" s="1"/>
  <c r="AP14" i="16"/>
  <c r="BE8" i="16" s="1"/>
  <c r="AP25" i="16"/>
  <c r="AP29" i="16"/>
  <c r="AP34" i="16"/>
  <c r="AP38" i="16"/>
  <c r="BI12" i="16" s="1"/>
  <c r="AP42" i="16"/>
  <c r="AS25" i="16" s="1"/>
  <c r="AP46" i="16"/>
  <c r="BQ12" i="16" s="1"/>
  <c r="AP50" i="16"/>
  <c r="BQ14" i="16" s="1"/>
  <c r="AP54" i="16"/>
  <c r="AP23" i="16"/>
  <c r="AP31" i="16"/>
  <c r="BI13" i="16"/>
  <c r="AP26" i="16"/>
  <c r="AS16" i="16" s="1"/>
  <c r="AS15" i="16"/>
  <c r="BI9" i="16"/>
  <c r="BE5" i="16"/>
  <c r="AP4" i="16"/>
  <c r="AS2" i="16" s="1"/>
  <c r="AP5" i="16"/>
  <c r="BQ3" i="16" s="1"/>
  <c r="AP11" i="16"/>
  <c r="AP8" i="16"/>
  <c r="AP18" i="16"/>
  <c r="BE9" i="16" s="1"/>
  <c r="AP22" i="16"/>
  <c r="AP27" i="16"/>
  <c r="BQ5" i="16" s="1"/>
  <c r="AP30" i="16"/>
  <c r="AP33" i="16"/>
  <c r="BU4" i="16" s="1"/>
  <c r="AP37" i="16"/>
  <c r="BQ10" i="16" s="1"/>
  <c r="AP41" i="16"/>
  <c r="AP45" i="16"/>
  <c r="AP49" i="16"/>
  <c r="AP53" i="16"/>
  <c r="BA6" i="16" s="1"/>
  <c r="AP15" i="16"/>
  <c r="AS8" i="16" s="1"/>
  <c r="AP17" i="16"/>
  <c r="AP19" i="16"/>
  <c r="AP40" i="16"/>
  <c r="AP44" i="16"/>
  <c r="AP48" i="16"/>
  <c r="AP52" i="16"/>
  <c r="BU6" i="16" s="1"/>
  <c r="AS9" i="16"/>
  <c r="BM2" i="16"/>
  <c r="AW5" i="16"/>
  <c r="BM4" i="16"/>
  <c r="AW8" i="16"/>
  <c r="BA3" i="16"/>
  <c r="BI6" i="16"/>
  <c r="AS12" i="16"/>
  <c r="AW15" i="16"/>
  <c r="BQ11" i="16"/>
  <c r="AP6" i="16"/>
  <c r="AS7" i="16"/>
  <c r="BI14" i="16"/>
  <c r="BI16" i="16"/>
  <c r="AS21" i="16"/>
  <c r="BU3" i="16"/>
  <c r="AS18" i="16"/>
  <c r="AW10" i="16"/>
  <c r="AW18" i="16"/>
  <c r="BM9" i="16"/>
  <c r="AP2" i="16"/>
  <c r="BU2" i="16" s="1"/>
  <c r="BA5" i="16"/>
  <c r="AN56" i="16"/>
  <c r="AP3" i="16"/>
  <c r="AP7" i="16"/>
  <c r="BQ16" i="16"/>
  <c r="AP21" i="16"/>
  <c r="BE10" i="16" s="1"/>
  <c r="AP24" i="16"/>
  <c r="AP28" i="16"/>
  <c r="AP32" i="16"/>
  <c r="AP36" i="16"/>
  <c r="BQ9" i="16" s="1"/>
  <c r="AS30" i="16"/>
  <c r="AM56" i="16"/>
  <c r="H4" i="15"/>
  <c r="N4" i="15"/>
  <c r="T4" i="15"/>
  <c r="W4" i="15"/>
  <c r="AC4" i="15"/>
  <c r="N5" i="15"/>
  <c r="Q5" i="15"/>
  <c r="W5" i="15"/>
  <c r="Z5" i="15"/>
  <c r="AC5" i="15"/>
  <c r="H6" i="15"/>
  <c r="N6" i="15"/>
  <c r="Q6" i="15"/>
  <c r="T6" i="15"/>
  <c r="W6" i="15"/>
  <c r="AC6" i="15"/>
  <c r="N7" i="15"/>
  <c r="Q7" i="15"/>
  <c r="W7" i="15"/>
  <c r="Z7" i="15"/>
  <c r="AC7" i="15"/>
  <c r="H8" i="15"/>
  <c r="T8" i="15"/>
  <c r="W8" i="15"/>
  <c r="Z8" i="15"/>
  <c r="AC8" i="15"/>
  <c r="N9" i="15"/>
  <c r="Q9" i="15"/>
  <c r="W9" i="15"/>
  <c r="Z9" i="15"/>
  <c r="AC9" i="15"/>
  <c r="H10" i="15"/>
  <c r="N10" i="15"/>
  <c r="T10" i="15"/>
  <c r="W10" i="15"/>
  <c r="Z10" i="15"/>
  <c r="AC10" i="15"/>
  <c r="N11" i="15"/>
  <c r="T11" i="15"/>
  <c r="W11" i="15"/>
  <c r="Z11" i="15"/>
  <c r="AC11" i="15"/>
  <c r="N12" i="15"/>
  <c r="T12" i="15"/>
  <c r="W12" i="15"/>
  <c r="Z12" i="15"/>
  <c r="AC12" i="15"/>
  <c r="N13" i="15"/>
  <c r="Q13" i="15"/>
  <c r="T13" i="15"/>
  <c r="W13" i="15"/>
  <c r="Z13" i="15"/>
  <c r="AC13" i="15"/>
  <c r="H14" i="15"/>
  <c r="N14" i="15"/>
  <c r="T14" i="15"/>
  <c r="W14" i="15"/>
  <c r="Z14" i="15"/>
  <c r="AC14" i="15"/>
  <c r="N15" i="15"/>
  <c r="Q15" i="15"/>
  <c r="W15" i="15"/>
  <c r="Z15" i="15"/>
  <c r="AC15" i="15"/>
  <c r="H16" i="15"/>
  <c r="N16" i="15"/>
  <c r="T16" i="15"/>
  <c r="W16" i="15"/>
  <c r="AC16" i="15"/>
  <c r="N17" i="15"/>
  <c r="Q17" i="15"/>
  <c r="T17" i="15"/>
  <c r="Z17" i="15"/>
  <c r="AC17" i="15"/>
  <c r="N18" i="15"/>
  <c r="Q18" i="15"/>
  <c r="T18" i="15"/>
  <c r="W18" i="15"/>
  <c r="Z18" i="15"/>
  <c r="AC18" i="15"/>
  <c r="H19" i="15"/>
  <c r="N19" i="15"/>
  <c r="T19" i="15"/>
  <c r="W19" i="15"/>
  <c r="Z19" i="15"/>
  <c r="AC19" i="15"/>
  <c r="N20" i="15"/>
  <c r="Q20" i="15"/>
  <c r="T20" i="15"/>
  <c r="Z20" i="15"/>
  <c r="AC20" i="15"/>
  <c r="H21" i="15"/>
  <c r="N21" i="15"/>
  <c r="Q21" i="15"/>
  <c r="T21" i="15"/>
  <c r="Z21" i="15"/>
  <c r="AC21" i="15"/>
  <c r="H22" i="15"/>
  <c r="N22" i="15"/>
  <c r="T22" i="15"/>
  <c r="W22" i="15"/>
  <c r="Z22" i="15"/>
  <c r="AC22" i="15"/>
  <c r="N23" i="15"/>
  <c r="Q23" i="15"/>
  <c r="W23" i="15"/>
  <c r="Z23" i="15"/>
  <c r="AC23" i="15"/>
  <c r="N24" i="15"/>
  <c r="Q24" i="15"/>
  <c r="W24" i="15"/>
  <c r="Z24" i="15"/>
  <c r="AC24" i="15"/>
  <c r="N25" i="15"/>
  <c r="Q25" i="15"/>
  <c r="W25" i="15"/>
  <c r="Z25" i="15"/>
  <c r="AC25" i="15"/>
  <c r="N26" i="15"/>
  <c r="Q26" i="15"/>
  <c r="W26" i="15"/>
  <c r="Z26" i="15"/>
  <c r="AC26" i="15"/>
  <c r="Q27" i="15"/>
  <c r="T27" i="15"/>
  <c r="Z27" i="15"/>
  <c r="AC27" i="15"/>
  <c r="H28" i="15"/>
  <c r="N28" i="15"/>
  <c r="Q28" i="15"/>
  <c r="T28" i="15"/>
  <c r="W28" i="15"/>
  <c r="AC28" i="15"/>
  <c r="N29" i="15"/>
  <c r="Q29" i="15"/>
  <c r="W29" i="15"/>
  <c r="Z29" i="15"/>
  <c r="AC29" i="15"/>
  <c r="N30" i="15"/>
  <c r="Q30" i="15"/>
  <c r="T30" i="15"/>
  <c r="W30" i="15"/>
  <c r="Z30" i="15"/>
  <c r="H31" i="15"/>
  <c r="N31" i="15"/>
  <c r="Q31" i="15"/>
  <c r="T31" i="15"/>
  <c r="W31" i="15"/>
  <c r="AC31" i="15"/>
  <c r="H32" i="15"/>
  <c r="N32" i="15"/>
  <c r="Q32" i="15"/>
  <c r="T32" i="15"/>
  <c r="W32" i="15"/>
  <c r="AC32" i="15"/>
  <c r="N33" i="15"/>
  <c r="Q33" i="15"/>
  <c r="W33" i="15"/>
  <c r="Z33" i="15"/>
  <c r="AC33" i="15"/>
  <c r="N34" i="15"/>
  <c r="Q34" i="15"/>
  <c r="T34" i="15"/>
  <c r="W34" i="15"/>
  <c r="Z34" i="15"/>
  <c r="H35" i="15"/>
  <c r="N35" i="15"/>
  <c r="Q35" i="15"/>
  <c r="T35" i="15"/>
  <c r="W35" i="15"/>
  <c r="AC35" i="15"/>
  <c r="N36" i="15"/>
  <c r="Q36" i="15"/>
  <c r="T36" i="15"/>
  <c r="W36" i="15"/>
  <c r="Z36" i="15"/>
  <c r="H37" i="15"/>
  <c r="N37" i="15"/>
  <c r="Q37" i="15"/>
  <c r="T37" i="15"/>
  <c r="W37" i="15"/>
  <c r="AC37" i="15"/>
  <c r="H38" i="15"/>
  <c r="N38" i="15"/>
  <c r="Q38" i="15"/>
  <c r="T38" i="15"/>
  <c r="W38" i="15"/>
  <c r="AC38" i="15"/>
  <c r="N39" i="15"/>
  <c r="Q39" i="15"/>
  <c r="W39" i="15"/>
  <c r="Z39" i="15"/>
  <c r="AC39" i="15"/>
  <c r="N40" i="15"/>
  <c r="Q40" i="15"/>
  <c r="W40" i="15"/>
  <c r="Z40" i="15"/>
  <c r="AC40" i="15"/>
  <c r="H41" i="15"/>
  <c r="T41" i="15"/>
  <c r="W41" i="15"/>
  <c r="Z41" i="15"/>
  <c r="AC41" i="15"/>
  <c r="N42" i="15"/>
  <c r="T42" i="15"/>
  <c r="W42" i="15"/>
  <c r="Z42" i="15"/>
  <c r="AC42" i="15"/>
  <c r="N43" i="15"/>
  <c r="Q43" i="15"/>
  <c r="W43" i="15"/>
  <c r="Z43" i="15"/>
  <c r="AC43" i="15"/>
  <c r="H44" i="15"/>
  <c r="N44" i="15"/>
  <c r="Q44" i="15"/>
  <c r="T44" i="15"/>
  <c r="W44" i="15"/>
  <c r="AC44" i="15"/>
  <c r="N45" i="15"/>
  <c r="Q45" i="15"/>
  <c r="W45" i="15"/>
  <c r="Z45" i="15"/>
  <c r="AC45" i="15"/>
  <c r="N46" i="15"/>
  <c r="Q46" i="15"/>
  <c r="T46" i="15"/>
  <c r="Z46" i="15"/>
  <c r="AC46" i="15"/>
  <c r="H47" i="15"/>
  <c r="N47" i="15"/>
  <c r="Q47" i="15"/>
  <c r="T47" i="15"/>
  <c r="W47" i="15"/>
  <c r="AC47" i="15"/>
  <c r="H48" i="15"/>
  <c r="Q48" i="15"/>
  <c r="T48" i="15"/>
  <c r="Z48" i="15"/>
  <c r="AC48" i="15"/>
  <c r="N49" i="15"/>
  <c r="Q49" i="15"/>
  <c r="T49" i="15"/>
  <c r="Z49" i="15"/>
  <c r="AC49" i="15"/>
  <c r="H50" i="15"/>
  <c r="N50" i="15"/>
  <c r="Q50" i="15"/>
  <c r="T50" i="15"/>
  <c r="W50" i="15"/>
  <c r="AC50" i="15"/>
  <c r="H51" i="15"/>
  <c r="Q51" i="15"/>
  <c r="T51" i="15"/>
  <c r="W51" i="15"/>
  <c r="AC51" i="15"/>
  <c r="N52" i="15"/>
  <c r="Q52" i="15"/>
  <c r="W52" i="15"/>
  <c r="Z52" i="15"/>
  <c r="AC52" i="15"/>
  <c r="N53" i="15"/>
  <c r="Q53" i="15"/>
  <c r="T53" i="15"/>
  <c r="W53" i="15"/>
  <c r="Z53" i="15"/>
  <c r="Q54" i="15"/>
  <c r="T54" i="15"/>
  <c r="Z54" i="15"/>
  <c r="AC54" i="15"/>
  <c r="N55" i="15"/>
  <c r="Q55" i="15"/>
  <c r="T55" i="15"/>
  <c r="W55" i="15"/>
  <c r="AC55" i="15"/>
  <c r="N56" i="15"/>
  <c r="Q56" i="15"/>
  <c r="T56" i="15"/>
  <c r="W56" i="15"/>
  <c r="AC56" i="15"/>
  <c r="Z3" i="15"/>
  <c r="W3" i="15"/>
  <c r="T3" i="15"/>
  <c r="Q3" i="15"/>
  <c r="N3" i="15"/>
  <c r="H3" i="15"/>
  <c r="E10" i="2"/>
  <c r="H9" i="15" s="1"/>
  <c r="AS22" i="16" l="1"/>
  <c r="AS20" i="16"/>
  <c r="BI2" i="16"/>
  <c r="AW9" i="16"/>
  <c r="AW4" i="16"/>
  <c r="BM7" i="16"/>
  <c r="BA7" i="16"/>
  <c r="BM5" i="16"/>
  <c r="BQ4" i="16"/>
  <c r="AW13" i="16"/>
  <c r="BQ8" i="16"/>
  <c r="BQ7" i="16"/>
  <c r="AW12" i="16"/>
  <c r="BI5" i="16"/>
  <c r="AS13" i="16"/>
  <c r="BI7" i="16"/>
  <c r="AW19" i="16"/>
  <c r="BQ15" i="16"/>
  <c r="AS10" i="16"/>
  <c r="AW6" i="16"/>
  <c r="AS4" i="16"/>
  <c r="BI4" i="16"/>
  <c r="AW16" i="16"/>
  <c r="AS28" i="16"/>
  <c r="BM8" i="16"/>
  <c r="AS27" i="16"/>
  <c r="BM6" i="16"/>
  <c r="BQ6" i="16"/>
  <c r="AW11" i="16"/>
  <c r="AS26" i="16"/>
  <c r="BI15" i="16"/>
  <c r="BE12" i="16"/>
  <c r="AS24" i="16"/>
  <c r="BE6" i="16"/>
  <c r="AS6" i="16"/>
  <c r="BU7" i="16"/>
  <c r="BU31" i="16" s="1"/>
  <c r="AW14" i="16"/>
  <c r="BE11" i="16"/>
  <c r="BA4" i="16"/>
  <c r="AS11" i="16"/>
  <c r="AW7" i="16"/>
  <c r="BM3" i="16"/>
  <c r="AW17" i="16"/>
  <c r="BQ13" i="16"/>
  <c r="BE3" i="16"/>
  <c r="BA2" i="16"/>
  <c r="AW2" i="16"/>
  <c r="AS14" i="16"/>
  <c r="BI8" i="16"/>
  <c r="BE2" i="16"/>
  <c r="BQ2" i="16"/>
  <c r="AS17" i="16"/>
  <c r="BI10" i="16"/>
  <c r="AS3" i="16"/>
  <c r="BI3" i="16"/>
  <c r="AP56" i="16"/>
  <c r="AP57" i="16" s="1"/>
  <c r="E61" i="12" s="1"/>
  <c r="C48" i="15" s="1"/>
  <c r="BI11" i="16"/>
  <c r="AS19" i="16"/>
  <c r="BI17" i="16" l="1"/>
  <c r="BI31" i="16" s="1"/>
  <c r="AW21" i="16"/>
  <c r="AW31" i="16" s="1"/>
  <c r="BQ17" i="16"/>
  <c r="BQ31" i="16" s="1"/>
  <c r="BE13" i="16"/>
  <c r="BE31" i="16" s="1"/>
  <c r="BM10" i="16"/>
  <c r="BM31" i="16" s="1"/>
  <c r="BM32" i="16" s="1"/>
  <c r="E14" i="7" s="1"/>
  <c r="W48" i="15" s="1"/>
  <c r="BA8" i="16"/>
  <c r="BA31" i="16" s="1"/>
  <c r="BA32" i="16" s="1"/>
  <c r="E13" i="4" s="1"/>
  <c r="N48" i="15" s="1"/>
  <c r="AS31" i="16"/>
  <c r="D7" i="15"/>
  <c r="D24" i="15"/>
  <c r="D39" i="15"/>
  <c r="E8" i="13"/>
  <c r="D3" i="15" s="1"/>
  <c r="E9" i="13"/>
  <c r="D4" i="15" s="1"/>
  <c r="E10" i="13"/>
  <c r="D5" i="15" s="1"/>
  <c r="E11" i="13"/>
  <c r="D6" i="15" s="1"/>
  <c r="E12" i="13"/>
  <c r="E13" i="13"/>
  <c r="D8" i="15" s="1"/>
  <c r="E14" i="13"/>
  <c r="D9" i="15" s="1"/>
  <c r="E15" i="13"/>
  <c r="D10" i="15" s="1"/>
  <c r="E16" i="13"/>
  <c r="D11" i="15" s="1"/>
  <c r="E17" i="13"/>
  <c r="D12" i="15" s="1"/>
  <c r="E18" i="13"/>
  <c r="D13" i="15" s="1"/>
  <c r="E19" i="13"/>
  <c r="D14" i="15" s="1"/>
  <c r="E20" i="13"/>
  <c r="D15" i="15" s="1"/>
  <c r="E21" i="13"/>
  <c r="D16" i="15" s="1"/>
  <c r="E22" i="13"/>
  <c r="D17" i="15" s="1"/>
  <c r="E23" i="13"/>
  <c r="D18" i="15" s="1"/>
  <c r="E24" i="13"/>
  <c r="D19" i="15" s="1"/>
  <c r="E25" i="13"/>
  <c r="D20" i="15" s="1"/>
  <c r="E26" i="13"/>
  <c r="D21" i="15" s="1"/>
  <c r="E27" i="13"/>
  <c r="D22" i="15" s="1"/>
  <c r="E28" i="13"/>
  <c r="D23" i="15" s="1"/>
  <c r="E29" i="13"/>
  <c r="E30" i="13"/>
  <c r="D25" i="15" s="1"/>
  <c r="E31" i="13"/>
  <c r="D26" i="15" s="1"/>
  <c r="E32" i="13"/>
  <c r="D27" i="15" s="1"/>
  <c r="E33" i="13"/>
  <c r="D28" i="15" s="1"/>
  <c r="E34" i="13"/>
  <c r="D29" i="15" s="1"/>
  <c r="E35" i="13"/>
  <c r="D30" i="15" s="1"/>
  <c r="E36" i="13"/>
  <c r="D31" i="15" s="1"/>
  <c r="E37" i="13"/>
  <c r="D32" i="15" s="1"/>
  <c r="E38" i="13"/>
  <c r="D33" i="15" s="1"/>
  <c r="E39" i="13"/>
  <c r="D34" i="15" s="1"/>
  <c r="E40" i="13"/>
  <c r="D35" i="15" s="1"/>
  <c r="E41" i="13"/>
  <c r="D36" i="15" s="1"/>
  <c r="E42" i="13"/>
  <c r="D37" i="15" s="1"/>
  <c r="E43" i="13"/>
  <c r="D38" i="15" s="1"/>
  <c r="E44" i="13"/>
  <c r="E45" i="13"/>
  <c r="D40" i="15" s="1"/>
  <c r="E46" i="13"/>
  <c r="D41" i="15" s="1"/>
  <c r="E47" i="13"/>
  <c r="D42" i="15" s="1"/>
  <c r="E48" i="13"/>
  <c r="D43" i="15" s="1"/>
  <c r="E49" i="13"/>
  <c r="D44" i="15" s="1"/>
  <c r="E50" i="13"/>
  <c r="D45" i="15" s="1"/>
  <c r="E51" i="13"/>
  <c r="D46" i="15" s="1"/>
  <c r="E52" i="13"/>
  <c r="D47" i="15" s="1"/>
  <c r="E53" i="13"/>
  <c r="D48" i="15" s="1"/>
  <c r="E54" i="13"/>
  <c r="D49" i="15" s="1"/>
  <c r="E55" i="13"/>
  <c r="D50" i="15" s="1"/>
  <c r="E56" i="13"/>
  <c r="D52" i="15" s="1"/>
  <c r="E57" i="13"/>
  <c r="D53" i="15" s="1"/>
  <c r="E58" i="13"/>
  <c r="D54" i="15" s="1"/>
  <c r="E59" i="13"/>
  <c r="D51" i="15" s="1"/>
  <c r="E60" i="13"/>
  <c r="D55" i="15" s="1"/>
  <c r="E61" i="13"/>
  <c r="D56" i="15" s="1"/>
  <c r="E8" i="12"/>
  <c r="C3" i="15" s="1"/>
  <c r="E9" i="12"/>
  <c r="C4" i="15" s="1"/>
  <c r="E10" i="12"/>
  <c r="C5" i="15" s="1"/>
  <c r="E11" i="12"/>
  <c r="C6" i="15" s="1"/>
  <c r="E12" i="12"/>
  <c r="C7" i="15" s="1"/>
  <c r="E13" i="12"/>
  <c r="C8" i="15" s="1"/>
  <c r="E14" i="12"/>
  <c r="C9" i="15" s="1"/>
  <c r="E15" i="12"/>
  <c r="C10" i="15" s="1"/>
  <c r="E16" i="12"/>
  <c r="C11" i="15" s="1"/>
  <c r="E17" i="12"/>
  <c r="C12" i="15" s="1"/>
  <c r="E18" i="12"/>
  <c r="C13" i="15" s="1"/>
  <c r="E19" i="12"/>
  <c r="C14" i="15" s="1"/>
  <c r="E20" i="12"/>
  <c r="C15" i="15" s="1"/>
  <c r="E21" i="12"/>
  <c r="C16" i="15" s="1"/>
  <c r="E22" i="12"/>
  <c r="C17" i="15" s="1"/>
  <c r="E23" i="12"/>
  <c r="C18" i="15" s="1"/>
  <c r="E24" i="12"/>
  <c r="C19" i="15" s="1"/>
  <c r="E25" i="12"/>
  <c r="C20" i="15" s="1"/>
  <c r="E26" i="12"/>
  <c r="C21" i="15" s="1"/>
  <c r="E27" i="12"/>
  <c r="C22" i="15" s="1"/>
  <c r="E28" i="12"/>
  <c r="C23" i="15" s="1"/>
  <c r="E29" i="12"/>
  <c r="C24" i="15" s="1"/>
  <c r="E30" i="12"/>
  <c r="C25" i="15" s="1"/>
  <c r="E31" i="12"/>
  <c r="C26" i="15" s="1"/>
  <c r="E32" i="12"/>
  <c r="C27" i="15" s="1"/>
  <c r="E33" i="12"/>
  <c r="C28" i="15" s="1"/>
  <c r="E34" i="12"/>
  <c r="C29" i="15" s="1"/>
  <c r="E35" i="12"/>
  <c r="C30" i="15" s="1"/>
  <c r="E36" i="12"/>
  <c r="C31" i="15" s="1"/>
  <c r="E37" i="12"/>
  <c r="C32" i="15" s="1"/>
  <c r="E38" i="12"/>
  <c r="C33" i="15" s="1"/>
  <c r="E39" i="12"/>
  <c r="C34" i="15" s="1"/>
  <c r="E40" i="12"/>
  <c r="C35" i="15" s="1"/>
  <c r="E41" i="12"/>
  <c r="C36" i="15" s="1"/>
  <c r="E42" i="12"/>
  <c r="C37" i="15" s="1"/>
  <c r="E43" i="12"/>
  <c r="C38" i="15" s="1"/>
  <c r="E44" i="12"/>
  <c r="C39" i="15" s="1"/>
  <c r="E45" i="12"/>
  <c r="C40" i="15" s="1"/>
  <c r="E46" i="12"/>
  <c r="C41" i="15" s="1"/>
  <c r="E47" i="12"/>
  <c r="C42" i="15" s="1"/>
  <c r="E48" i="12"/>
  <c r="C43" i="15" s="1"/>
  <c r="E49" i="12"/>
  <c r="C44" i="15" s="1"/>
  <c r="E50" i="12"/>
  <c r="C45" i="15" s="1"/>
  <c r="E51" i="12"/>
  <c r="C46" i="15" s="1"/>
  <c r="E52" i="12"/>
  <c r="C47" i="15" s="1"/>
  <c r="E53" i="12"/>
  <c r="C49" i="15" s="1"/>
  <c r="E54" i="12"/>
  <c r="C50" i="15" s="1"/>
  <c r="E55" i="12"/>
  <c r="C52" i="15" s="1"/>
  <c r="E56" i="12"/>
  <c r="C53" i="15" s="1"/>
  <c r="E57" i="12"/>
  <c r="C54" i="15" s="1"/>
  <c r="E54" i="15" s="1"/>
  <c r="E58" i="12"/>
  <c r="C51" i="15" s="1"/>
  <c r="E59" i="12"/>
  <c r="C55" i="15" s="1"/>
  <c r="E55" i="15" s="1"/>
  <c r="E60" i="12"/>
  <c r="C56" i="15" s="1"/>
  <c r="E56" i="15" l="1"/>
  <c r="E28" i="15"/>
  <c r="E16" i="15"/>
  <c r="E12" i="15"/>
  <c r="E8" i="15"/>
  <c r="E4" i="15"/>
  <c r="E53" i="15"/>
  <c r="E43" i="15"/>
  <c r="E35" i="15"/>
  <c r="E7" i="15"/>
  <c r="E3" i="15"/>
  <c r="E15" i="15"/>
  <c r="E49" i="15"/>
  <c r="E31" i="15"/>
  <c r="E11" i="15"/>
  <c r="E52" i="15"/>
  <c r="E39" i="15"/>
  <c r="AD51" i="15"/>
  <c r="R51" i="15"/>
  <c r="L51" i="15"/>
  <c r="I51" i="15"/>
  <c r="X51" i="15"/>
  <c r="U51" i="15"/>
  <c r="R46" i="15"/>
  <c r="AD46" i="15"/>
  <c r="U46" i="15"/>
  <c r="L46" i="15"/>
  <c r="AA46" i="15"/>
  <c r="O46" i="15"/>
  <c r="L42" i="15"/>
  <c r="U42" i="15"/>
  <c r="AA42" i="15"/>
  <c r="X42" i="15"/>
  <c r="O42" i="15"/>
  <c r="AD42" i="15"/>
  <c r="R34" i="15"/>
  <c r="L34" i="15"/>
  <c r="X34" i="15"/>
  <c r="U34" i="15"/>
  <c r="AA34" i="15"/>
  <c r="O34" i="15"/>
  <c r="AD26" i="15"/>
  <c r="O26" i="15"/>
  <c r="R26" i="15"/>
  <c r="X26" i="15"/>
  <c r="L26" i="15"/>
  <c r="AA26" i="15"/>
  <c r="AA18" i="15"/>
  <c r="AD18" i="15"/>
  <c r="R18" i="15"/>
  <c r="O18" i="15"/>
  <c r="U18" i="15"/>
  <c r="X18" i="15"/>
  <c r="R6" i="15"/>
  <c r="U6" i="15"/>
  <c r="L6" i="15"/>
  <c r="AD6" i="15"/>
  <c r="I6" i="15"/>
  <c r="X6" i="15"/>
  <c r="O6" i="15"/>
  <c r="R53" i="15"/>
  <c r="AA53" i="15"/>
  <c r="U53" i="15"/>
  <c r="L53" i="15"/>
  <c r="X53" i="15"/>
  <c r="O53" i="15"/>
  <c r="R40" i="15"/>
  <c r="AA40" i="15"/>
  <c r="AD40" i="15"/>
  <c r="L40" i="15"/>
  <c r="X40" i="15"/>
  <c r="O40" i="15"/>
  <c r="X32" i="15"/>
  <c r="AD32" i="15"/>
  <c r="R32" i="15"/>
  <c r="I32" i="15"/>
  <c r="U32" i="15"/>
  <c r="O32" i="15"/>
  <c r="R28" i="15"/>
  <c r="L28" i="15"/>
  <c r="X28" i="15"/>
  <c r="U28" i="15"/>
  <c r="AD28" i="15"/>
  <c r="I28" i="15"/>
  <c r="O28" i="15"/>
  <c r="U16" i="15"/>
  <c r="X16" i="15"/>
  <c r="I16" i="15"/>
  <c r="AD16" i="15"/>
  <c r="O16" i="15"/>
  <c r="U12" i="15"/>
  <c r="O12" i="15"/>
  <c r="AD12" i="15"/>
  <c r="AA12" i="15"/>
  <c r="X12" i="15"/>
  <c r="L12" i="15"/>
  <c r="AD8" i="15"/>
  <c r="AA8" i="15"/>
  <c r="I8" i="15"/>
  <c r="X8" i="15"/>
  <c r="U8" i="15"/>
  <c r="AD4" i="15"/>
  <c r="I4" i="15"/>
  <c r="L4" i="15"/>
  <c r="X4" i="15"/>
  <c r="O4" i="15"/>
  <c r="U4" i="15"/>
  <c r="AD50" i="15"/>
  <c r="U50" i="15"/>
  <c r="X50" i="15"/>
  <c r="I50" i="15"/>
  <c r="O50" i="15"/>
  <c r="R50" i="15"/>
  <c r="R38" i="15"/>
  <c r="X38" i="15"/>
  <c r="U38" i="15"/>
  <c r="AD38" i="15"/>
  <c r="L38" i="15"/>
  <c r="I38" i="15"/>
  <c r="O38" i="15"/>
  <c r="U30" i="15"/>
  <c r="X30" i="15"/>
  <c r="O30" i="15"/>
  <c r="R30" i="15"/>
  <c r="AA30" i="15"/>
  <c r="U22" i="15"/>
  <c r="AD22" i="15"/>
  <c r="X22" i="15"/>
  <c r="O22" i="15"/>
  <c r="AA22" i="15"/>
  <c r="L22" i="15"/>
  <c r="I22" i="15"/>
  <c r="L14" i="15"/>
  <c r="AD14" i="15"/>
  <c r="X14" i="15"/>
  <c r="O14" i="15"/>
  <c r="U14" i="15"/>
  <c r="I14" i="15"/>
  <c r="AA14" i="15"/>
  <c r="AA10" i="15"/>
  <c r="U10" i="15"/>
  <c r="L10" i="15"/>
  <c r="O10" i="15"/>
  <c r="AD10" i="15"/>
  <c r="I10" i="15"/>
  <c r="X10" i="15"/>
  <c r="AA54" i="15"/>
  <c r="I54" i="15"/>
  <c r="AD54" i="15"/>
  <c r="R54" i="15"/>
  <c r="U54" i="15"/>
  <c r="U41" i="15"/>
  <c r="AD41" i="15"/>
  <c r="AA41" i="15"/>
  <c r="X41" i="15"/>
  <c r="I41" i="15"/>
  <c r="R37" i="15"/>
  <c r="X37" i="15"/>
  <c r="U37" i="15"/>
  <c r="I37" i="15"/>
  <c r="AD37" i="15"/>
  <c r="O37" i="15"/>
  <c r="L37" i="15"/>
  <c r="E37" i="15"/>
  <c r="AD33" i="15"/>
  <c r="AA33" i="15"/>
  <c r="R33" i="15"/>
  <c r="L33" i="15"/>
  <c r="X33" i="15"/>
  <c r="O33" i="15"/>
  <c r="AD25" i="15"/>
  <c r="L25" i="15"/>
  <c r="R25" i="15"/>
  <c r="O25" i="15"/>
  <c r="X25" i="15"/>
  <c r="AA25" i="15"/>
  <c r="E25" i="15"/>
  <c r="AD17" i="15"/>
  <c r="U17" i="15"/>
  <c r="R17" i="15"/>
  <c r="AA17" i="15"/>
  <c r="O17" i="15"/>
  <c r="E17" i="15"/>
  <c r="R13" i="15"/>
  <c r="AD13" i="15"/>
  <c r="X13" i="15"/>
  <c r="O13" i="15"/>
  <c r="U13" i="15"/>
  <c r="AA13" i="15"/>
  <c r="E13" i="15"/>
  <c r="AA9" i="15"/>
  <c r="L9" i="15"/>
  <c r="X9" i="15"/>
  <c r="R9" i="15"/>
  <c r="I9" i="15"/>
  <c r="AD9" i="15"/>
  <c r="O9" i="15"/>
  <c r="E9" i="15"/>
  <c r="R5" i="15"/>
  <c r="AA5" i="15"/>
  <c r="AD5" i="15"/>
  <c r="L5" i="15"/>
  <c r="O5" i="15"/>
  <c r="X5" i="15"/>
  <c r="E5" i="15"/>
  <c r="E30" i="15"/>
  <c r="E26" i="15"/>
  <c r="E14" i="15"/>
  <c r="E10" i="15"/>
  <c r="E6" i="15"/>
  <c r="E41" i="15"/>
  <c r="E33" i="15"/>
  <c r="U55" i="15"/>
  <c r="O55" i="15"/>
  <c r="I55" i="15"/>
  <c r="R55" i="15"/>
  <c r="X55" i="15"/>
  <c r="AD55" i="15"/>
  <c r="I47" i="15"/>
  <c r="AD47" i="15"/>
  <c r="X47" i="15"/>
  <c r="R47" i="15"/>
  <c r="U47" i="15"/>
  <c r="L47" i="15"/>
  <c r="O47" i="15"/>
  <c r="AD43" i="15"/>
  <c r="O43" i="15"/>
  <c r="L43" i="15"/>
  <c r="R43" i="15"/>
  <c r="AA43" i="15"/>
  <c r="X43" i="15"/>
  <c r="AD35" i="15"/>
  <c r="U35" i="15"/>
  <c r="I35" i="15"/>
  <c r="R35" i="15"/>
  <c r="X35" i="15"/>
  <c r="O35" i="15"/>
  <c r="R23" i="15"/>
  <c r="AA23" i="15"/>
  <c r="L23" i="15"/>
  <c r="AD23" i="15"/>
  <c r="X23" i="15"/>
  <c r="O23" i="15"/>
  <c r="I19" i="15"/>
  <c r="AD19" i="15"/>
  <c r="U19" i="15"/>
  <c r="X19" i="15"/>
  <c r="O19" i="15"/>
  <c r="AA19" i="15"/>
  <c r="L19" i="15"/>
  <c r="R3" i="15"/>
  <c r="L3" i="15"/>
  <c r="X3" i="15"/>
  <c r="I3" i="15"/>
  <c r="O3" i="15"/>
  <c r="U3" i="15"/>
  <c r="AA3" i="15"/>
  <c r="R49" i="15"/>
  <c r="AD49" i="15"/>
  <c r="U49" i="15"/>
  <c r="O49" i="15"/>
  <c r="AA49" i="15"/>
  <c r="R31" i="15"/>
  <c r="AD31" i="15"/>
  <c r="U31" i="15"/>
  <c r="I31" i="15"/>
  <c r="X31" i="15"/>
  <c r="O31" i="15"/>
  <c r="O29" i="15"/>
  <c r="L29" i="15"/>
  <c r="R29" i="15"/>
  <c r="X29" i="15"/>
  <c r="AA29" i="15"/>
  <c r="AD29" i="15"/>
  <c r="I21" i="15"/>
  <c r="U21" i="15"/>
  <c r="AD21" i="15"/>
  <c r="R21" i="15"/>
  <c r="AA21" i="15"/>
  <c r="O21" i="15"/>
  <c r="R48" i="15"/>
  <c r="AD48" i="15"/>
  <c r="AA48" i="15"/>
  <c r="U48" i="15"/>
  <c r="L48" i="15"/>
  <c r="I48" i="15"/>
  <c r="U36" i="15"/>
  <c r="L36" i="15"/>
  <c r="X36" i="15"/>
  <c r="AA36" i="15"/>
  <c r="R36" i="15"/>
  <c r="O36" i="15"/>
  <c r="E29" i="15"/>
  <c r="AD24" i="15"/>
  <c r="AA24" i="15"/>
  <c r="L24" i="15"/>
  <c r="R24" i="15"/>
  <c r="O24" i="15"/>
  <c r="X24" i="15"/>
  <c r="U20" i="15"/>
  <c r="O20" i="15"/>
  <c r="AA20" i="15"/>
  <c r="R20" i="15"/>
  <c r="AD20" i="15"/>
  <c r="AD7" i="15"/>
  <c r="O7" i="15"/>
  <c r="X7" i="15"/>
  <c r="L7" i="15"/>
  <c r="AA7" i="15"/>
  <c r="R7" i="15"/>
  <c r="O48" i="15"/>
  <c r="AD45" i="15"/>
  <c r="R45" i="15"/>
  <c r="AA45" i="15"/>
  <c r="L45" i="15"/>
  <c r="O45" i="15"/>
  <c r="X45" i="15"/>
  <c r="AD39" i="15"/>
  <c r="L39" i="15"/>
  <c r="O39" i="15"/>
  <c r="R39" i="15"/>
  <c r="AA39" i="15"/>
  <c r="X39" i="15"/>
  <c r="AD27" i="15"/>
  <c r="U27" i="15"/>
  <c r="AA27" i="15"/>
  <c r="R27" i="15"/>
  <c r="U56" i="15"/>
  <c r="O56" i="15"/>
  <c r="I56" i="15"/>
  <c r="AD56" i="15"/>
  <c r="R56" i="15"/>
  <c r="X56" i="15"/>
  <c r="R52" i="15"/>
  <c r="AA52" i="15"/>
  <c r="AD52" i="15"/>
  <c r="O52" i="15"/>
  <c r="X52" i="15"/>
  <c r="L52" i="15"/>
  <c r="R44" i="15"/>
  <c r="AD44" i="15"/>
  <c r="U44" i="15"/>
  <c r="I44" i="15"/>
  <c r="O44" i="15"/>
  <c r="X44" i="15"/>
  <c r="AA15" i="15"/>
  <c r="O15" i="15"/>
  <c r="X15" i="15"/>
  <c r="R15" i="15"/>
  <c r="AD15" i="15"/>
  <c r="L15" i="15"/>
  <c r="AA11" i="15"/>
  <c r="U11" i="15"/>
  <c r="AD11" i="15"/>
  <c r="O11" i="15"/>
  <c r="L11" i="15"/>
  <c r="X11" i="15"/>
  <c r="E48" i="15"/>
  <c r="E51" i="15"/>
  <c r="E50" i="15"/>
  <c r="X48" i="15"/>
  <c r="E45" i="15"/>
  <c r="E47" i="15"/>
  <c r="E46" i="15"/>
  <c r="E44" i="15"/>
  <c r="E42" i="15"/>
  <c r="E40" i="15"/>
  <c r="E38" i="15"/>
  <c r="E36" i="15"/>
  <c r="E34" i="15"/>
  <c r="E32" i="15"/>
  <c r="E27" i="15"/>
  <c r="E24" i="15"/>
  <c r="E23" i="15"/>
  <c r="E22" i="15"/>
  <c r="E21" i="15"/>
  <c r="E20" i="15"/>
  <c r="E19" i="15"/>
  <c r="E18" i="15"/>
  <c r="F16" i="15" l="1"/>
  <c r="F48" i="15"/>
  <c r="F5" i="15"/>
  <c r="F28" i="15"/>
  <c r="F29" i="15"/>
  <c r="F14" i="15"/>
  <c r="F43" i="15"/>
  <c r="F32" i="15"/>
  <c r="F40" i="15"/>
  <c r="F17" i="15"/>
  <c r="F33" i="15"/>
  <c r="F19" i="15"/>
  <c r="F21" i="15"/>
  <c r="F23" i="15"/>
  <c r="F6" i="15"/>
  <c r="F38" i="15"/>
  <c r="F44" i="15"/>
  <c r="F15" i="15"/>
  <c r="F39" i="15"/>
  <c r="F47" i="15"/>
  <c r="F35" i="15"/>
  <c r="F49" i="15"/>
  <c r="F50" i="15"/>
  <c r="F25" i="15"/>
  <c r="F24" i="15"/>
  <c r="F26" i="15"/>
  <c r="F9" i="15"/>
  <c r="F27" i="15"/>
  <c r="F36" i="15"/>
  <c r="F46" i="15"/>
  <c r="F4" i="15"/>
  <c r="F13" i="15"/>
  <c r="F18" i="15"/>
  <c r="F30" i="15"/>
  <c r="F3" i="15"/>
  <c r="F7" i="15"/>
  <c r="F11" i="15"/>
  <c r="F31" i="15"/>
  <c r="F51" i="15"/>
  <c r="F52" i="15"/>
  <c r="F53" i="15"/>
  <c r="F54" i="15"/>
  <c r="F55" i="15"/>
  <c r="F56" i="15"/>
  <c r="F20" i="15"/>
  <c r="F22" i="15"/>
  <c r="F10" i="15"/>
  <c r="F34" i="15"/>
  <c r="F42" i="15"/>
  <c r="F8" i="15"/>
  <c r="F12" i="15"/>
  <c r="F37" i="15"/>
  <c r="F41" i="15"/>
  <c r="F45" i="15"/>
  <c r="E8" i="2"/>
  <c r="H5" i="15" s="1"/>
  <c r="I5" i="15" s="1"/>
  <c r="F58" i="15" l="1"/>
  <c r="E9" i="9"/>
  <c r="AC30" i="15" s="1"/>
  <c r="AD30" i="15" s="1"/>
  <c r="E10" i="9"/>
  <c r="AC34" i="15" s="1"/>
  <c r="AD34" i="15" s="1"/>
  <c r="E11" i="9"/>
  <c r="AC36" i="15" s="1"/>
  <c r="AD36" i="15" s="1"/>
  <c r="AE36" i="15" s="1"/>
  <c r="E12" i="9"/>
  <c r="AC53" i="15" s="1"/>
  <c r="AD53" i="15" s="1"/>
  <c r="E13" i="9"/>
  <c r="E8" i="9"/>
  <c r="AC3" i="15" s="1"/>
  <c r="AD3" i="15" s="1"/>
  <c r="E9" i="8"/>
  <c r="Z6" i="15" s="1"/>
  <c r="AA6" i="15" s="1"/>
  <c r="E11" i="8"/>
  <c r="Z16" i="15" s="1"/>
  <c r="AA16" i="15" s="1"/>
  <c r="E13" i="8"/>
  <c r="Z28" i="15" s="1"/>
  <c r="AA28" i="15" s="1"/>
  <c r="E14" i="8"/>
  <c r="Z31" i="15" s="1"/>
  <c r="AA31" i="15" s="1"/>
  <c r="E15" i="8"/>
  <c r="Z32" i="15" s="1"/>
  <c r="AA32" i="15" s="1"/>
  <c r="E16" i="8"/>
  <c r="Z35" i="15" s="1"/>
  <c r="AA35" i="15" s="1"/>
  <c r="E17" i="8"/>
  <c r="Z37" i="15" s="1"/>
  <c r="AA37" i="15" s="1"/>
  <c r="E18" i="8"/>
  <c r="Z38" i="15" s="1"/>
  <c r="AA38" i="15" s="1"/>
  <c r="E19" i="8"/>
  <c r="Z44" i="15" s="1"/>
  <c r="AA44" i="15" s="1"/>
  <c r="E20" i="8"/>
  <c r="Z47" i="15" s="1"/>
  <c r="AA47" i="15" s="1"/>
  <c r="Z50" i="15"/>
  <c r="AA50" i="15" s="1"/>
  <c r="E21" i="8"/>
  <c r="Z51" i="15" s="1"/>
  <c r="AA51" i="15" s="1"/>
  <c r="E22" i="8"/>
  <c r="Z55" i="15" s="1"/>
  <c r="AA55" i="15" s="1"/>
  <c r="E23" i="8"/>
  <c r="Z56" i="15" s="1"/>
  <c r="AA56" i="15" s="1"/>
  <c r="E8" i="8"/>
  <c r="Z4" i="15" s="1"/>
  <c r="AA4" i="15" s="1"/>
  <c r="E9" i="7"/>
  <c r="W20" i="15" s="1"/>
  <c r="X20" i="15" s="1"/>
  <c r="E10" i="7"/>
  <c r="W21" i="15" s="1"/>
  <c r="X21" i="15" s="1"/>
  <c r="E11" i="7"/>
  <c r="W27" i="15" s="1"/>
  <c r="X27" i="15" s="1"/>
  <c r="E12" i="7"/>
  <c r="W46" i="15" s="1"/>
  <c r="X46" i="15" s="1"/>
  <c r="E13" i="7"/>
  <c r="W49" i="15" s="1"/>
  <c r="X49" i="15" s="1"/>
  <c r="E15" i="7"/>
  <c r="W54" i="15" s="1"/>
  <c r="X54" i="15" s="1"/>
  <c r="E16" i="7"/>
  <c r="E8" i="7"/>
  <c r="W17" i="15" s="1"/>
  <c r="X17" i="15" s="1"/>
  <c r="E9" i="6"/>
  <c r="T7" i="15" s="1"/>
  <c r="U7" i="15" s="1"/>
  <c r="E10" i="6"/>
  <c r="T9" i="15" s="1"/>
  <c r="U9" i="15" s="1"/>
  <c r="E11" i="6"/>
  <c r="T15" i="15" s="1"/>
  <c r="U15" i="15" s="1"/>
  <c r="E12" i="6"/>
  <c r="T23" i="15" s="1"/>
  <c r="U23" i="15" s="1"/>
  <c r="E13" i="6"/>
  <c r="T24" i="15" s="1"/>
  <c r="U24" i="15" s="1"/>
  <c r="E14" i="6"/>
  <c r="T25" i="15" s="1"/>
  <c r="U25" i="15" s="1"/>
  <c r="E15" i="6"/>
  <c r="T26" i="15" s="1"/>
  <c r="U26" i="15" s="1"/>
  <c r="E16" i="6"/>
  <c r="T29" i="15" s="1"/>
  <c r="U29" i="15" s="1"/>
  <c r="E17" i="6"/>
  <c r="T33" i="15" s="1"/>
  <c r="U33" i="15" s="1"/>
  <c r="E18" i="6"/>
  <c r="T39" i="15" s="1"/>
  <c r="U39" i="15" s="1"/>
  <c r="E19" i="6"/>
  <c r="T40" i="15" s="1"/>
  <c r="U40" i="15" s="1"/>
  <c r="E20" i="6"/>
  <c r="T43" i="15" s="1"/>
  <c r="U43" i="15" s="1"/>
  <c r="E21" i="6"/>
  <c r="T45" i="15" s="1"/>
  <c r="U45" i="15" s="1"/>
  <c r="E22" i="6"/>
  <c r="T52" i="15" s="1"/>
  <c r="U52" i="15" s="1"/>
  <c r="V52" i="15" s="1"/>
  <c r="E23" i="6"/>
  <c r="E8" i="6"/>
  <c r="T5" i="15" s="1"/>
  <c r="U5" i="15" s="1"/>
  <c r="E9" i="5"/>
  <c r="Q8" i="15" s="1"/>
  <c r="R8" i="15" s="1"/>
  <c r="E10" i="5"/>
  <c r="Q10" i="15" s="1"/>
  <c r="R10" i="15" s="1"/>
  <c r="E11" i="5"/>
  <c r="Q11" i="15" s="1"/>
  <c r="R11" i="15" s="1"/>
  <c r="E12" i="5"/>
  <c r="Q12" i="15" s="1"/>
  <c r="R12" i="15" s="1"/>
  <c r="E13" i="5"/>
  <c r="Q14" i="15" s="1"/>
  <c r="R14" i="15" s="1"/>
  <c r="E14" i="5"/>
  <c r="Q16" i="15" s="1"/>
  <c r="R16" i="15" s="1"/>
  <c r="E15" i="5"/>
  <c r="Q19" i="15" s="1"/>
  <c r="R19" i="15" s="1"/>
  <c r="E16" i="5"/>
  <c r="Q22" i="15" s="1"/>
  <c r="R22" i="15" s="1"/>
  <c r="E17" i="5"/>
  <c r="Q41" i="15" s="1"/>
  <c r="R41" i="15" s="1"/>
  <c r="E18" i="5"/>
  <c r="Q42" i="15" s="1"/>
  <c r="R42" i="15" s="1"/>
  <c r="S42" i="15" s="1"/>
  <c r="E19" i="5"/>
  <c r="E8" i="5"/>
  <c r="Q4" i="15" s="1"/>
  <c r="R4" i="15" s="1"/>
  <c r="E9" i="4"/>
  <c r="N27" i="15" s="1"/>
  <c r="O27" i="15" s="1"/>
  <c r="E10" i="4"/>
  <c r="N41" i="15" s="1"/>
  <c r="O41" i="15" s="1"/>
  <c r="E11" i="4"/>
  <c r="N54" i="15" s="1"/>
  <c r="O54" i="15" s="1"/>
  <c r="E12" i="4"/>
  <c r="N51" i="15" s="1"/>
  <c r="O51" i="15" s="1"/>
  <c r="E14" i="4"/>
  <c r="E8" i="4"/>
  <c r="N8" i="15" s="1"/>
  <c r="O8" i="15" s="1"/>
  <c r="E9" i="3"/>
  <c r="L13" i="15" s="1"/>
  <c r="E10" i="3"/>
  <c r="L16" i="15" s="1"/>
  <c r="E11" i="3"/>
  <c r="L17" i="15" s="1"/>
  <c r="E12" i="3"/>
  <c r="L18" i="15" s="1"/>
  <c r="E13" i="3"/>
  <c r="L20" i="15" s="1"/>
  <c r="E14" i="3"/>
  <c r="L21" i="15" s="1"/>
  <c r="E15" i="3"/>
  <c r="L27" i="15" s="1"/>
  <c r="E16" i="3"/>
  <c r="L30" i="15" s="1"/>
  <c r="E17" i="3"/>
  <c r="L31" i="15" s="1"/>
  <c r="E18" i="3"/>
  <c r="L32" i="15" s="1"/>
  <c r="E19" i="3"/>
  <c r="L35" i="15" s="1"/>
  <c r="E20" i="3"/>
  <c r="L41" i="15" s="1"/>
  <c r="E21" i="3"/>
  <c r="L44" i="15" s="1"/>
  <c r="E22" i="3"/>
  <c r="L49" i="15" s="1"/>
  <c r="E23" i="3"/>
  <c r="L50" i="15" s="1"/>
  <c r="E24" i="3"/>
  <c r="L54" i="15" s="1"/>
  <c r="E25" i="3"/>
  <c r="L55" i="15" s="1"/>
  <c r="E26" i="3"/>
  <c r="L56" i="15" s="1"/>
  <c r="E27" i="3"/>
  <c r="E8" i="3"/>
  <c r="L8" i="15" s="1"/>
  <c r="E9" i="2"/>
  <c r="H7" i="15" s="1"/>
  <c r="I7" i="15" s="1"/>
  <c r="E11" i="2"/>
  <c r="H11" i="15" s="1"/>
  <c r="I11" i="15" s="1"/>
  <c r="E12" i="2"/>
  <c r="H12" i="15" s="1"/>
  <c r="I12" i="15" s="1"/>
  <c r="E13" i="2"/>
  <c r="H13" i="15" s="1"/>
  <c r="I13" i="15" s="1"/>
  <c r="E14" i="2"/>
  <c r="H15" i="15" s="1"/>
  <c r="I15" i="15" s="1"/>
  <c r="E15" i="2"/>
  <c r="H17" i="15" s="1"/>
  <c r="I17" i="15" s="1"/>
  <c r="E16" i="2"/>
  <c r="H18" i="15" s="1"/>
  <c r="I18" i="15" s="1"/>
  <c r="E17" i="2"/>
  <c r="H20" i="15" s="1"/>
  <c r="I20" i="15" s="1"/>
  <c r="E18" i="2"/>
  <c r="H23" i="15" s="1"/>
  <c r="I23" i="15" s="1"/>
  <c r="E19" i="2"/>
  <c r="H24" i="15" s="1"/>
  <c r="I24" i="15" s="1"/>
  <c r="E20" i="2"/>
  <c r="H25" i="15" s="1"/>
  <c r="I25" i="15" s="1"/>
  <c r="E21" i="2"/>
  <c r="H26" i="15" s="1"/>
  <c r="I26" i="15" s="1"/>
  <c r="E22" i="2"/>
  <c r="H27" i="15" s="1"/>
  <c r="I27" i="15" s="1"/>
  <c r="E23" i="2"/>
  <c r="H29" i="15" s="1"/>
  <c r="I29" i="15" s="1"/>
  <c r="E24" i="2"/>
  <c r="H30" i="15" s="1"/>
  <c r="I30" i="15" s="1"/>
  <c r="E25" i="2"/>
  <c r="H33" i="15" s="1"/>
  <c r="I33" i="15" s="1"/>
  <c r="E26" i="2"/>
  <c r="H34" i="15" s="1"/>
  <c r="I34" i="15" s="1"/>
  <c r="E27" i="2"/>
  <c r="H36" i="15" s="1"/>
  <c r="I36" i="15" s="1"/>
  <c r="E28" i="2"/>
  <c r="H39" i="15" s="1"/>
  <c r="I39" i="15" s="1"/>
  <c r="E29" i="2"/>
  <c r="H40" i="15" s="1"/>
  <c r="I40" i="15" s="1"/>
  <c r="E30" i="2"/>
  <c r="H42" i="15" s="1"/>
  <c r="I42" i="15" s="1"/>
  <c r="E31" i="2"/>
  <c r="H43" i="15" s="1"/>
  <c r="I43" i="15" s="1"/>
  <c r="E32" i="2"/>
  <c r="H45" i="15" s="1"/>
  <c r="I45" i="15" s="1"/>
  <c r="E33" i="2"/>
  <c r="H46" i="15" s="1"/>
  <c r="I46" i="15" s="1"/>
  <c r="E34" i="2"/>
  <c r="H49" i="15" s="1"/>
  <c r="I49" i="15" s="1"/>
  <c r="E35" i="2"/>
  <c r="E36" i="2"/>
  <c r="H53" i="15" s="1"/>
  <c r="I53" i="15" s="1"/>
  <c r="E37" i="2"/>
  <c r="AB32" i="15" l="1"/>
  <c r="H52" i="15"/>
  <c r="I52" i="15" s="1"/>
  <c r="AB6" i="15"/>
  <c r="P27" i="15"/>
  <c r="S14" i="15"/>
  <c r="V45" i="15"/>
  <c r="V24" i="15"/>
  <c r="P8" i="15"/>
  <c r="P39" i="15"/>
  <c r="P38" i="15"/>
  <c r="P15" i="15"/>
  <c r="P55" i="15"/>
  <c r="P25" i="15"/>
  <c r="P26" i="15"/>
  <c r="P19" i="15"/>
  <c r="P43" i="15"/>
  <c r="P52" i="15"/>
  <c r="P29" i="15"/>
  <c r="P9" i="15"/>
  <c r="P22" i="15"/>
  <c r="P42" i="15"/>
  <c r="P50" i="15"/>
  <c r="P23" i="15"/>
  <c r="P13" i="15"/>
  <c r="P10" i="15"/>
  <c r="P49" i="15"/>
  <c r="P21" i="15"/>
  <c r="P40" i="15"/>
  <c r="P37" i="15"/>
  <c r="P53" i="15"/>
  <c r="P14" i="15"/>
  <c r="P11" i="15"/>
  <c r="P30" i="15"/>
  <c r="P44" i="15"/>
  <c r="P24" i="15"/>
  <c r="P33" i="15"/>
  <c r="P32" i="15"/>
  <c r="P45" i="15"/>
  <c r="P48" i="15"/>
  <c r="P56" i="15"/>
  <c r="P47" i="15"/>
  <c r="P12" i="15"/>
  <c r="P34" i="15"/>
  <c r="P5" i="15"/>
  <c r="P17" i="15"/>
  <c r="P4" i="15"/>
  <c r="P16" i="15"/>
  <c r="P18" i="15"/>
  <c r="P31" i="15"/>
  <c r="P35" i="15"/>
  <c r="P28" i="15"/>
  <c r="P46" i="15"/>
  <c r="P3" i="15"/>
  <c r="P6" i="15"/>
  <c r="P7" i="15"/>
  <c r="P36" i="15"/>
  <c r="P20" i="15"/>
  <c r="P41" i="15"/>
  <c r="S16" i="15"/>
  <c r="S10" i="15"/>
  <c r="V39" i="15"/>
  <c r="V25" i="15"/>
  <c r="V9" i="15"/>
  <c r="AB55" i="15"/>
  <c r="AB44" i="15"/>
  <c r="S41" i="15"/>
  <c r="S8" i="15"/>
  <c r="V33" i="15"/>
  <c r="V7" i="15"/>
  <c r="AB51" i="15"/>
  <c r="AB38" i="15"/>
  <c r="AB31" i="15"/>
  <c r="AE31" i="15"/>
  <c r="AE9" i="15"/>
  <c r="AE6" i="15"/>
  <c r="AE22" i="15"/>
  <c r="AE39" i="15"/>
  <c r="AE48" i="15"/>
  <c r="AE27" i="15"/>
  <c r="AE49" i="15"/>
  <c r="AE19" i="15"/>
  <c r="AE41" i="15"/>
  <c r="AE12" i="15"/>
  <c r="AE40" i="15"/>
  <c r="AE21" i="15"/>
  <c r="AE3" i="15"/>
  <c r="AE55" i="15"/>
  <c r="AE4" i="15"/>
  <c r="AE8" i="15"/>
  <c r="AE26" i="15"/>
  <c r="AE45" i="15"/>
  <c r="AE50" i="15"/>
  <c r="AE18" i="15"/>
  <c r="AE56" i="15"/>
  <c r="AE25" i="15"/>
  <c r="AE28" i="15"/>
  <c r="AE11" i="15"/>
  <c r="AE43" i="15"/>
  <c r="AE46" i="15"/>
  <c r="AE23" i="15"/>
  <c r="AE33" i="15"/>
  <c r="AE54" i="15"/>
  <c r="AE16" i="15"/>
  <c r="AE52" i="15"/>
  <c r="AE20" i="15"/>
  <c r="AE35" i="15"/>
  <c r="AE15" i="15"/>
  <c r="AE24" i="15"/>
  <c r="AE29" i="15"/>
  <c r="AE14" i="15"/>
  <c r="AE32" i="15"/>
  <c r="AE42" i="15"/>
  <c r="AE10" i="15"/>
  <c r="AE7" i="15"/>
  <c r="AE13" i="15"/>
  <c r="AE37" i="15"/>
  <c r="AE51" i="15"/>
  <c r="AE47" i="15"/>
  <c r="AE17" i="15"/>
  <c r="AE44" i="15"/>
  <c r="AE5" i="15"/>
  <c r="AE38" i="15"/>
  <c r="AE34" i="15"/>
  <c r="M56" i="15"/>
  <c r="M49" i="15"/>
  <c r="P51" i="15"/>
  <c r="S4" i="15"/>
  <c r="S17" i="15"/>
  <c r="S30" i="15"/>
  <c r="S53" i="15"/>
  <c r="S27" i="15"/>
  <c r="S45" i="15"/>
  <c r="S24" i="15"/>
  <c r="S43" i="15"/>
  <c r="S25" i="15"/>
  <c r="S50" i="15"/>
  <c r="S28" i="15"/>
  <c r="S26" i="15"/>
  <c r="S15" i="15"/>
  <c r="S18" i="15"/>
  <c r="S36" i="15"/>
  <c r="S46" i="15"/>
  <c r="S23" i="15"/>
  <c r="S56" i="15"/>
  <c r="S35" i="15"/>
  <c r="S34" i="15"/>
  <c r="S39" i="15"/>
  <c r="S13" i="15"/>
  <c r="S29" i="15"/>
  <c r="S52" i="15"/>
  <c r="S21" i="15"/>
  <c r="S49" i="15"/>
  <c r="S9" i="15"/>
  <c r="S54" i="15"/>
  <c r="S38" i="15"/>
  <c r="S51" i="15"/>
  <c r="S55" i="15"/>
  <c r="S3" i="15"/>
  <c r="S5" i="15"/>
  <c r="S48" i="15"/>
  <c r="S6" i="15"/>
  <c r="S20" i="15"/>
  <c r="S31" i="15"/>
  <c r="S32" i="15"/>
  <c r="S7" i="15"/>
  <c r="S47" i="15"/>
  <c r="S44" i="15"/>
  <c r="S33" i="15"/>
  <c r="S40" i="15"/>
  <c r="S37" i="15"/>
  <c r="S22" i="15"/>
  <c r="S12" i="15"/>
  <c r="V5" i="15"/>
  <c r="V17" i="15"/>
  <c r="V44" i="15"/>
  <c r="V22" i="15"/>
  <c r="V28" i="15"/>
  <c r="V51" i="15"/>
  <c r="V48" i="15"/>
  <c r="V37" i="15"/>
  <c r="V4" i="15"/>
  <c r="V53" i="15"/>
  <c r="V27" i="15"/>
  <c r="V55" i="15"/>
  <c r="V10" i="15"/>
  <c r="V8" i="15"/>
  <c r="V49" i="15"/>
  <c r="V35" i="15"/>
  <c r="V14" i="15"/>
  <c r="V3" i="15"/>
  <c r="V47" i="15"/>
  <c r="V6" i="15"/>
  <c r="V34" i="15"/>
  <c r="V21" i="15"/>
  <c r="V41" i="15"/>
  <c r="V38" i="15"/>
  <c r="V54" i="15"/>
  <c r="V12" i="15"/>
  <c r="V18" i="15"/>
  <c r="V11" i="15"/>
  <c r="V31" i="15"/>
  <c r="V50" i="15"/>
  <c r="V46" i="15"/>
  <c r="V19" i="15"/>
  <c r="V20" i="15"/>
  <c r="V30" i="15"/>
  <c r="V56" i="15"/>
  <c r="V16" i="15"/>
  <c r="V42" i="15"/>
  <c r="V13" i="15"/>
  <c r="V36" i="15"/>
  <c r="V32" i="15"/>
  <c r="V43" i="15"/>
  <c r="V29" i="15"/>
  <c r="V23" i="15"/>
  <c r="AB4" i="15"/>
  <c r="AB11" i="15"/>
  <c r="AG11" i="15" s="1"/>
  <c r="AB21" i="15"/>
  <c r="AG21" i="15" s="1"/>
  <c r="AB23" i="15"/>
  <c r="AG23" i="15" s="1"/>
  <c r="AB18" i="15"/>
  <c r="AG18" i="15" s="1"/>
  <c r="AB20" i="15"/>
  <c r="AG20" i="15" s="1"/>
  <c r="AB49" i="15"/>
  <c r="AG49" i="15" s="1"/>
  <c r="AB43" i="15"/>
  <c r="AG43" i="15" s="1"/>
  <c r="AB41" i="15"/>
  <c r="AG41" i="15" s="1"/>
  <c r="AB8" i="15"/>
  <c r="AG8" i="15" s="1"/>
  <c r="AB53" i="15"/>
  <c r="AG53" i="15" s="1"/>
  <c r="AB46" i="15"/>
  <c r="AG46" i="15" s="1"/>
  <c r="AB24" i="15"/>
  <c r="AG24" i="15" s="1"/>
  <c r="AB9" i="15"/>
  <c r="AG9" i="15" s="1"/>
  <c r="AB14" i="15"/>
  <c r="AG14" i="15" s="1"/>
  <c r="AB39" i="15"/>
  <c r="AG39" i="15" s="1"/>
  <c r="AB36" i="15"/>
  <c r="AG36" i="15" s="1"/>
  <c r="AB29" i="15"/>
  <c r="AG29" i="15" s="1"/>
  <c r="AB17" i="15"/>
  <c r="AG17" i="15" s="1"/>
  <c r="AB34" i="15"/>
  <c r="AG34" i="15" s="1"/>
  <c r="AB45" i="15"/>
  <c r="AG45" i="15" s="1"/>
  <c r="AB12" i="15"/>
  <c r="AG12" i="15" s="1"/>
  <c r="AB7" i="15"/>
  <c r="AG7" i="15" s="1"/>
  <c r="AB13" i="15"/>
  <c r="AB30" i="15"/>
  <c r="AG30" i="15" s="1"/>
  <c r="AB25" i="15"/>
  <c r="AG25" i="15" s="1"/>
  <c r="AB54" i="15"/>
  <c r="AG54" i="15" s="1"/>
  <c r="AB42" i="15"/>
  <c r="AG42" i="15" s="1"/>
  <c r="AB27" i="15"/>
  <c r="AG27" i="15" s="1"/>
  <c r="AB33" i="15"/>
  <c r="AG33" i="15" s="1"/>
  <c r="AB5" i="15"/>
  <c r="AG5" i="15" s="1"/>
  <c r="AB10" i="15"/>
  <c r="AG10" i="15" s="1"/>
  <c r="AB15" i="15"/>
  <c r="AG15" i="15" s="1"/>
  <c r="AB48" i="15"/>
  <c r="AG48" i="15" s="1"/>
  <c r="AB22" i="15"/>
  <c r="AG22" i="15" s="1"/>
  <c r="AB26" i="15"/>
  <c r="AG26" i="15" s="1"/>
  <c r="AB40" i="15"/>
  <c r="AG40" i="15" s="1"/>
  <c r="AB19" i="15"/>
  <c r="AG19" i="15" s="1"/>
  <c r="AB3" i="15"/>
  <c r="AG3" i="15" s="1"/>
  <c r="AB52" i="15"/>
  <c r="AG52" i="15" s="1"/>
  <c r="AB50" i="15"/>
  <c r="AB37" i="15"/>
  <c r="AB28" i="15"/>
  <c r="AE30" i="15"/>
  <c r="P54" i="15"/>
  <c r="S19" i="15"/>
  <c r="S11" i="15"/>
  <c r="V40" i="15"/>
  <c r="V26" i="15"/>
  <c r="V15" i="15"/>
  <c r="AB56" i="15"/>
  <c r="AB47" i="15"/>
  <c r="AB35" i="15"/>
  <c r="AB16" i="15"/>
  <c r="AE53" i="15"/>
  <c r="Y49" i="15"/>
  <c r="Y20" i="15"/>
  <c r="Y42" i="15"/>
  <c r="Y55" i="15"/>
  <c r="Y43" i="15"/>
  <c r="Y52" i="15"/>
  <c r="Y48" i="15"/>
  <c r="Y44" i="15"/>
  <c r="Y4" i="15"/>
  <c r="Y28" i="15"/>
  <c r="Y32" i="15"/>
  <c r="Y36" i="15"/>
  <c r="Y40" i="15"/>
  <c r="Y13" i="15"/>
  <c r="Y18" i="15"/>
  <c r="Y14" i="15"/>
  <c r="Y10" i="15"/>
  <c r="Y50" i="15"/>
  <c r="Y30" i="15"/>
  <c r="Y45" i="15"/>
  <c r="Y16" i="15"/>
  <c r="Y8" i="15"/>
  <c r="Y51" i="15"/>
  <c r="Y31" i="15"/>
  <c r="Y5" i="15"/>
  <c r="Y56" i="15"/>
  <c r="Y53" i="15"/>
  <c r="Y24" i="15"/>
  <c r="Y25" i="15"/>
  <c r="Y29" i="15"/>
  <c r="Y33" i="15"/>
  <c r="Y37" i="15"/>
  <c r="Y41" i="15"/>
  <c r="Y15" i="15"/>
  <c r="Y22" i="15"/>
  <c r="Y9" i="15"/>
  <c r="Y23" i="15"/>
  <c r="Y47" i="15"/>
  <c r="Y26" i="15"/>
  <c r="Y34" i="15"/>
  <c r="Y38" i="15"/>
  <c r="Y19" i="15"/>
  <c r="Y12" i="15"/>
  <c r="Y7" i="15"/>
  <c r="Y35" i="15"/>
  <c r="Y39" i="15"/>
  <c r="Y17" i="15"/>
  <c r="Y11" i="15"/>
  <c r="Y6" i="15"/>
  <c r="Y3" i="15"/>
  <c r="Y27" i="15"/>
  <c r="Y46" i="15"/>
  <c r="Y54" i="15"/>
  <c r="Y21" i="15"/>
  <c r="M16" i="15"/>
  <c r="M44" i="15"/>
  <c r="M20" i="15"/>
  <c r="M54" i="15"/>
  <c r="M41" i="15"/>
  <c r="M30" i="15"/>
  <c r="M18" i="15"/>
  <c r="M32" i="15"/>
  <c r="M21" i="15"/>
  <c r="M55" i="15"/>
  <c r="M31" i="15"/>
  <c r="M13" i="15"/>
  <c r="M34" i="15"/>
  <c r="M26" i="15"/>
  <c r="M23" i="15"/>
  <c r="M46" i="15"/>
  <c r="M33" i="15"/>
  <c r="M11" i="15"/>
  <c r="M12" i="15"/>
  <c r="M8" i="15"/>
  <c r="M3" i="15"/>
  <c r="M10" i="15"/>
  <c r="M28" i="15"/>
  <c r="M36" i="15"/>
  <c r="M45" i="15"/>
  <c r="M15" i="15"/>
  <c r="M52" i="15"/>
  <c r="M42" i="15"/>
  <c r="M22" i="15"/>
  <c r="M37" i="15"/>
  <c r="M5" i="15"/>
  <c r="M6" i="15"/>
  <c r="M38" i="15"/>
  <c r="M48" i="15"/>
  <c r="M39" i="15"/>
  <c r="M40" i="15"/>
  <c r="M25" i="15"/>
  <c r="M24" i="15"/>
  <c r="M9" i="15"/>
  <c r="M4" i="15"/>
  <c r="M19" i="15"/>
  <c r="M14" i="15"/>
  <c r="M53" i="15"/>
  <c r="M47" i="15"/>
  <c r="M51" i="15"/>
  <c r="M43" i="15"/>
  <c r="M7" i="15"/>
  <c r="M29" i="15"/>
  <c r="M50" i="15"/>
  <c r="M35" i="15"/>
  <c r="M27" i="15"/>
  <c r="M17" i="15"/>
  <c r="AG13" i="15" l="1"/>
  <c r="J52" i="15"/>
  <c r="J29" i="15"/>
  <c r="J22" i="15"/>
  <c r="J19" i="15"/>
  <c r="J34" i="15"/>
  <c r="J7" i="15"/>
  <c r="J5" i="15"/>
  <c r="J46" i="15"/>
  <c r="J20" i="15"/>
  <c r="J14" i="15"/>
  <c r="J35" i="15"/>
  <c r="J25" i="15"/>
  <c r="J54" i="15"/>
  <c r="J38" i="15"/>
  <c r="J43" i="15"/>
  <c r="J3" i="15"/>
  <c r="J23" i="15"/>
  <c r="J28" i="15"/>
  <c r="J9" i="15"/>
  <c r="J12" i="15"/>
  <c r="J11" i="15"/>
  <c r="J15" i="15"/>
  <c r="J56" i="15"/>
  <c r="J50" i="15"/>
  <c r="J30" i="15"/>
  <c r="J4" i="15"/>
  <c r="J24" i="15"/>
  <c r="J37" i="15"/>
  <c r="J53" i="15"/>
  <c r="J27" i="15"/>
  <c r="J21" i="15"/>
  <c r="J44" i="15"/>
  <c r="J40" i="15"/>
  <c r="J13" i="15"/>
  <c r="J8" i="15"/>
  <c r="J45" i="15"/>
  <c r="J18" i="15"/>
  <c r="J31" i="15"/>
  <c r="J55" i="15"/>
  <c r="J17" i="15"/>
  <c r="J49" i="15"/>
  <c r="J51" i="15"/>
  <c r="J33" i="15"/>
  <c r="J41" i="15"/>
  <c r="J39" i="15"/>
  <c r="J16" i="15"/>
  <c r="J36" i="15"/>
  <c r="J47" i="15"/>
  <c r="J42" i="15"/>
  <c r="J10" i="15"/>
  <c r="J26" i="15"/>
  <c r="J32" i="15"/>
  <c r="J6" i="15"/>
  <c r="AG51" i="15"/>
  <c r="AG28" i="15"/>
  <c r="AG37" i="15"/>
  <c r="AG35" i="15"/>
  <c r="AG50" i="15"/>
  <c r="AG4" i="15"/>
  <c r="AG44" i="15"/>
  <c r="AG56" i="15"/>
  <c r="AG38" i="15"/>
  <c r="AG6" i="15"/>
  <c r="AG16" i="15"/>
  <c r="AG47" i="15"/>
  <c r="AG31" i="15"/>
  <c r="AG55" i="15"/>
  <c r="AG32" i="15"/>
  <c r="AE58" i="15"/>
  <c r="P58" i="15"/>
  <c r="AB58" i="15"/>
  <c r="V58" i="15"/>
  <c r="S58" i="15"/>
  <c r="Y58" i="15"/>
  <c r="M58" i="15"/>
  <c r="J58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500-000001000000}">
      <text>
        <r>
          <rPr>
            <sz val="9"/>
            <color indexed="81"/>
            <rFont val="Tahoma"/>
            <family val="2"/>
          </rPr>
          <t>From 2011 onwards, including commercial mining.</t>
        </r>
      </text>
    </comment>
    <comment ref="A23" authorId="0" shapeId="0" xr:uid="{00000000-0006-0000-0500-000002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800-000001000000}">
      <text>
        <r>
          <rPr>
            <sz val="9"/>
            <color indexed="81"/>
            <rFont val="Tahoma"/>
            <family val="2"/>
          </rPr>
          <t>Prior to 2009, excluding re-exports.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900-000001000000}">
      <text>
        <r>
          <rPr>
            <sz val="9"/>
            <color indexed="81"/>
            <rFont val="Tahoma"/>
            <family val="2"/>
          </rPr>
          <t>From 2011 onwards, including commercial mining.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A00-000001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13" authorId="0" shapeId="0" xr:uid="{00000000-0006-0000-0A00-000002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18" authorId="0" shapeId="0" xr:uid="{00000000-0006-0000-0A00-000003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20" authorId="0" shapeId="0" xr:uid="{00000000-0006-0000-0A00-000004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33" authorId="0" shapeId="0" xr:uid="{00000000-0006-0000-0A00-000006000000}">
      <text>
        <r>
          <rPr>
            <sz val="9"/>
            <color indexed="81"/>
            <rFont val="Tahoma"/>
            <family val="2"/>
          </rPr>
          <t>In 2005 and 2006, exports of telecommunication and sound recording apparatus (SITC Rev. 3, Division 76) by UK may be over-reported as a result of fraud in VAT declaration ("missing trader fraud") (UNDESA, Expert Group Meeting on International Economic and Social Classifications, 2011, "Measuring Trends in ICT Trade: From HS2002 To HS2007 / ICT Product Definition").</t>
        </r>
      </text>
    </comment>
    <comment ref="A44" authorId="0" shapeId="0" xr:uid="{00000000-0006-0000-0A00-000007000000}">
      <text>
        <r>
          <rPr>
            <sz val="9"/>
            <color indexed="81"/>
            <rFont val="Tahoma"/>
            <family val="2"/>
          </rPr>
          <t>In 2005 and 2006, exports of telecommunication and sound recording apparatus (SITC Rev. 3, Division 76) by UK may be over-reported as a result of fraud in VAT declaration ("missing trader fraud") (UNDESA, Expert Group Meeting on International Economic and Social Classifications, 2011, "Measuring Trends in ICT Trade: From HS2002 To HS2007 / ICT Product Definition").</t>
        </r>
      </text>
    </comment>
  </commentList>
</comments>
</file>

<file path=xl/sharedStrings.xml><?xml version="1.0" encoding="utf-8"?>
<sst xmlns="http://schemas.openxmlformats.org/spreadsheetml/2006/main" count="1682" uniqueCount="249">
  <si>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</si>
  <si>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</si>
  <si>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</si>
  <si>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</si>
  <si>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</si>
  <si>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</si>
  <si>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</si>
  <si>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</si>
  <si>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</si>
  <si>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</si>
  <si>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</si>
  <si>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</si>
  <si>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</si>
  <si>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Djibouti</t>
  </si>
  <si>
    <t>Egypt</t>
  </si>
  <si>
    <t>Equatorial Guinea</t>
  </si>
  <si>
    <t>Eritrea</t>
  </si>
  <si>
    <t>Ethiopia</t>
  </si>
  <si>
    <t>Gabon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</si>
  <si>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</si>
  <si>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</si>
  <si>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</si>
  <si>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</si>
  <si>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</si>
  <si>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</si>
  <si>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</si>
  <si>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</si>
  <si>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</si>
  <si>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</si>
  <si>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</si>
  <si>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</si>
  <si>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</si>
  <si>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</si>
  <si>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</si>
  <si>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</si>
  <si>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</si>
  <si>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</si>
  <si>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</si>
  <si>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</si>
  <si>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</si>
  <si>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</si>
  <si>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</si>
  <si>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</si>
  <si>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</si>
  <si>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</si>
  <si>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Togo</t>
  </si>
  <si>
    <t>Tunisia</t>
  </si>
  <si>
    <t>Uganda</t>
  </si>
  <si>
    <t>Zambia</t>
  </si>
  <si>
    <t>Zimbabwe</t>
  </si>
  <si>
    <t>Merchandise trade matrix - detailed products, exports in thousands of dollars, annual, 1995-2016</t>
  </si>
  <si>
    <t/>
  </si>
  <si>
    <t>PARTNER</t>
  </si>
  <si>
    <t>CEN-SAD (Community of Sahel-Saharan States)</t>
  </si>
  <si>
    <t>PRODUCT</t>
  </si>
  <si>
    <t>Total all products</t>
  </si>
  <si>
    <t>YEAR</t>
  </si>
  <si>
    <t>2014</t>
  </si>
  <si>
    <t>2015</t>
  </si>
  <si>
    <t>2016</t>
  </si>
  <si>
    <t>ECONOMY</t>
  </si>
  <si>
    <t>CENSAD</t>
  </si>
  <si>
    <t>COMESA (Common Market for Eastern and Southern Africa)</t>
  </si>
  <si>
    <t>COMESA</t>
  </si>
  <si>
    <t>EAC</t>
  </si>
  <si>
    <t>EAC (East African Community)</t>
  </si>
  <si>
    <t>ECCAS (Economic Community of Central African States)</t>
  </si>
  <si>
    <t>ECOWAS (Economic Community of West African States)</t>
  </si>
  <si>
    <t>IGAD (Intergovernmental Authority on Development)</t>
  </si>
  <si>
    <t>AMU (Arab Maghreb Union)</t>
  </si>
  <si>
    <t>ECCAS</t>
  </si>
  <si>
    <t>ECOWAS</t>
  </si>
  <si>
    <t>IGAD</t>
  </si>
  <si>
    <t>SADC</t>
  </si>
  <si>
    <t>UMA</t>
  </si>
  <si>
    <t>AFRICA</t>
  </si>
  <si>
    <t>Min-Max</t>
  </si>
  <si>
    <t>Average 2014-2016</t>
  </si>
  <si>
    <t>Africa</t>
  </si>
  <si>
    <t>DOWNLOADED 22MAR2018</t>
  </si>
  <si>
    <t>US Dollars at current prices in millions</t>
  </si>
  <si>
    <t>MEASURE</t>
  </si>
  <si>
    <t>Gross domestic product: Total and per capita, current and constant (2010) prices, annual, 1970-2016</t>
  </si>
  <si>
    <t>Number of countries</t>
  </si>
  <si>
    <t>GDP in m US$ 2014-2016</t>
  </si>
  <si>
    <t>Share of intra-Africa exports /GDP 2014-2016</t>
  </si>
  <si>
    <t>Share of REC exports/GDP 2014-2016</t>
  </si>
  <si>
    <t>Merchandise exports in 000 $ 2014-2016</t>
  </si>
  <si>
    <t>GDP data sourced from UNCTAD - March 2018</t>
  </si>
  <si>
    <t>CEN-SAD</t>
  </si>
  <si>
    <t>Exports</t>
  </si>
  <si>
    <t>COMESA average</t>
  </si>
  <si>
    <t>ECCAS average</t>
  </si>
  <si>
    <t>ECOWAS average</t>
  </si>
  <si>
    <t>UMA average</t>
  </si>
  <si>
    <t>Central African Rep.</t>
  </si>
  <si>
    <t>United Rep. of Tanzania</t>
  </si>
  <si>
    <t>CÃ´te d'Ivoire</t>
  </si>
  <si>
    <t>CEN-SAD average</t>
  </si>
  <si>
    <t>Classification</t>
  </si>
  <si>
    <t>Year</t>
  </si>
  <si>
    <t>Period</t>
  </si>
  <si>
    <t>Period Desc.</t>
  </si>
  <si>
    <t>Aggregate Level</t>
  </si>
  <si>
    <t>Is Leaf Code</t>
  </si>
  <si>
    <t>Trade Flow Code</t>
  </si>
  <si>
    <t>Trade Flow</t>
  </si>
  <si>
    <t>Reporter Code</t>
  </si>
  <si>
    <t>Reporter</t>
  </si>
  <si>
    <t>Reporter ISO</t>
  </si>
  <si>
    <t>Partner Code</t>
  </si>
  <si>
    <t>Partner</t>
  </si>
  <si>
    <t>Partner ISO</t>
  </si>
  <si>
    <t>2nd Partner Code</t>
  </si>
  <si>
    <t>2nd Partner</t>
  </si>
  <si>
    <t>2nd Partner ISO</t>
  </si>
  <si>
    <t>Customs Proc. Code</t>
  </si>
  <si>
    <t>Customs</t>
  </si>
  <si>
    <t>Mode of Transport Code</t>
  </si>
  <si>
    <t>Mode of Transport</t>
  </si>
  <si>
    <t>Commodity Code</t>
  </si>
  <si>
    <t>Commodity</t>
  </si>
  <si>
    <t>Qty Unit Code</t>
  </si>
  <si>
    <t>Qty Unit</t>
  </si>
  <si>
    <t>Qty</t>
  </si>
  <si>
    <t>Alt Qty Unit Code</t>
  </si>
  <si>
    <t>Alt Qty Unit</t>
  </si>
  <si>
    <t>Alt Qty</t>
  </si>
  <si>
    <t>Netweight (kg)</t>
  </si>
  <si>
    <t>Gross weight (kg)</t>
  </si>
  <si>
    <t>Trade Value (US$)</t>
  </si>
  <si>
    <t>CIF Trade Value (US$)</t>
  </si>
  <si>
    <t>FOB Trade Value (US$)</t>
  </si>
  <si>
    <t>Flag</t>
  </si>
  <si>
    <t>Sudan exports retrieved from imports of :</t>
  </si>
  <si>
    <t>Average</t>
  </si>
  <si>
    <t>S3</t>
  </si>
  <si>
    <t>Import</t>
  </si>
  <si>
    <t>DZA</t>
  </si>
  <si>
    <t>SSD</t>
  </si>
  <si>
    <t>TOTAL</t>
  </si>
  <si>
    <t>All Commodities</t>
  </si>
  <si>
    <t>No Quantity</t>
  </si>
  <si>
    <t>Australia</t>
  </si>
  <si>
    <t>AUS</t>
  </si>
  <si>
    <t>Austria</t>
  </si>
  <si>
    <t>AUT</t>
  </si>
  <si>
    <t>Belgium</t>
  </si>
  <si>
    <t>BEL</t>
  </si>
  <si>
    <t>Canada</t>
  </si>
  <si>
    <t>CAN</t>
  </si>
  <si>
    <t>China</t>
  </si>
  <si>
    <t>CHN</t>
  </si>
  <si>
    <t>Czechia</t>
  </si>
  <si>
    <t>CZE</t>
  </si>
  <si>
    <t>Denmark</t>
  </si>
  <si>
    <t>DNK</t>
  </si>
  <si>
    <t>Ecuador</t>
  </si>
  <si>
    <t>ECU</t>
  </si>
  <si>
    <t>ETH</t>
  </si>
  <si>
    <t>Finland</t>
  </si>
  <si>
    <t>FIN</t>
  </si>
  <si>
    <t>France</t>
  </si>
  <si>
    <t>FRA</t>
  </si>
  <si>
    <t>Germany</t>
  </si>
  <si>
    <t>DEU</t>
  </si>
  <si>
    <t>China, Hong Kong SAR</t>
  </si>
  <si>
    <t>HKG</t>
  </si>
  <si>
    <t>Israel</t>
  </si>
  <si>
    <t>ISR</t>
  </si>
  <si>
    <t>Rep. of Korea</t>
  </si>
  <si>
    <t>KOR</t>
  </si>
  <si>
    <t>Netherlands</t>
  </si>
  <si>
    <t>NLD</t>
  </si>
  <si>
    <t>New Caledonia</t>
  </si>
  <si>
    <t>NCL</t>
  </si>
  <si>
    <t>New Zealand</t>
  </si>
  <si>
    <t>NZL</t>
  </si>
  <si>
    <t>Pakistan</t>
  </si>
  <si>
    <t>PAK</t>
  </si>
  <si>
    <t>Poland</t>
  </si>
  <si>
    <t>POL</t>
  </si>
  <si>
    <t>Russian Federation</t>
  </si>
  <si>
    <t>RUS</t>
  </si>
  <si>
    <t>RWA</t>
  </si>
  <si>
    <t>India</t>
  </si>
  <si>
    <t>IND</t>
  </si>
  <si>
    <t>Singapore</t>
  </si>
  <si>
    <t>SGP</t>
  </si>
  <si>
    <t>Slovakia</t>
  </si>
  <si>
    <t>SVK</t>
  </si>
  <si>
    <t>Slovenia</t>
  </si>
  <si>
    <t>SVN</t>
  </si>
  <si>
    <t>Spain</t>
  </si>
  <si>
    <t>ESP</t>
  </si>
  <si>
    <t>Sweden</t>
  </si>
  <si>
    <t>SWE</t>
  </si>
  <si>
    <t>Thailand</t>
  </si>
  <si>
    <t>THA</t>
  </si>
  <si>
    <t>UGA</t>
  </si>
  <si>
    <t>Ukraine</t>
  </si>
  <si>
    <t>UKR</t>
  </si>
  <si>
    <t>USA</t>
  </si>
  <si>
    <t>ZMB</t>
  </si>
  <si>
    <t>Data retieved from UNCOMTRADE SITC rev 3. (consistent with UNCTAD data) on 28 March 2018</t>
  </si>
  <si>
    <t>Bulgaria</t>
  </si>
  <si>
    <t>BGR</t>
  </si>
  <si>
    <t>Ireland</t>
  </si>
  <si>
    <t>IRL</t>
  </si>
  <si>
    <t>Jordan</t>
  </si>
  <si>
    <t>JOR</t>
  </si>
  <si>
    <t>Latvia</t>
  </si>
  <si>
    <t>LVA</t>
  </si>
  <si>
    <t>Norway</t>
  </si>
  <si>
    <t>NOR</t>
  </si>
  <si>
    <t>Total</t>
  </si>
  <si>
    <t>Saudi Arabia</t>
  </si>
  <si>
    <t>SAU</t>
  </si>
  <si>
    <t>ZAF</t>
  </si>
  <si>
    <t>SDN</t>
  </si>
  <si>
    <t>Switzerland</t>
  </si>
  <si>
    <t>CHE</t>
  </si>
  <si>
    <t>United Kingdom</t>
  </si>
  <si>
    <t>GBR</t>
  </si>
  <si>
    <t>State of Palestine</t>
  </si>
  <si>
    <t>PSE</t>
  </si>
  <si>
    <t>Japan</t>
  </si>
  <si>
    <t>JPN</t>
  </si>
  <si>
    <t>Luxembourg</t>
  </si>
  <si>
    <t>LUX</t>
  </si>
  <si>
    <t>in 000 US$</t>
  </si>
  <si>
    <t>Retrieved from imports of each of the REC countries from the UNCOMTRADE data</t>
  </si>
  <si>
    <t>Retrieved from imports of each of the 53 African countries from the UNCOMTRADE data</t>
  </si>
  <si>
    <t>Retrieved from imports of each relevant African countries to South Sudan (UNCOMTRADE data, see SouthSudanExports sheet)</t>
  </si>
  <si>
    <t xml:space="preserve">Exports data sourced from UNCTAD - March 2018 </t>
  </si>
  <si>
    <t>http://unctadstat.unctad.org/wds/TableViewer/tableView.aspx?ReportId=24738</t>
  </si>
  <si>
    <t>Share of GDP and Merchandise trade are averaged over the years 2014, 2015, 2016</t>
  </si>
  <si>
    <t>See</t>
  </si>
  <si>
    <t>SouthSudanExports_Mar18!A1</t>
  </si>
  <si>
    <t>Share of intra-Africa exports /GDP</t>
  </si>
  <si>
    <t>Merchandise trade matrix – detailed products, exports in thousands of dollars, annual, 1995-2017</t>
  </si>
  <si>
    <t xml:space="preserve">          Somalia</t>
  </si>
  <si>
    <t xml:space="preserve">          Tunisia</t>
  </si>
  <si>
    <t>Sum</t>
  </si>
  <si>
    <t>COMESA data updated August 2018 due to accession of new countries</t>
  </si>
  <si>
    <t>The Gambia</t>
  </si>
  <si>
    <t>Eswatini</t>
  </si>
  <si>
    <t>D. Rep. of the Congo</t>
  </si>
  <si>
    <t>Utd Rep.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</si>
</sst>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00"/>
    <numFmt numFmtId="165" formatCode="0.0%"/>
    <numFmt numFmtId="166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0"/>
      <color theme="4"/>
      <name val="Arial"/>
      <family val="2"/>
      <charset val="1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5" fillId="0" borderId="0"/>
    <xf numFmtId="0" fontId="7" fillId="0" borderId="0"/>
    <xf numFmtId="0" fontId="8" fillId="0" borderId="0"/>
    <xf numFmtId="0" fontId="5" fillId="0" borderId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82">
    <xf numFmtId="0" fontId="0" fillId="0" borderId="0" xfId="0"/>
    <xf numFmtId="0" fontId="5" fillId="0" borderId="0" xfId="3"/>
    <xf numFmtId="0" fontId="7" fillId="0" borderId="0" xfId="4"/>
    <xf numFmtId="0" fontId="0" fillId="0" borderId="3" xfId="0" applyBorder="1"/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0" fontId="2" fillId="0" borderId="0" xfId="1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5" fillId="0" borderId="0" xfId="3" applyFill="1" applyBorder="1"/>
    <xf numFmtId="0" fontId="8" fillId="0" borderId="0" xfId="5"/>
    <xf numFmtId="0" fontId="8" fillId="0" borderId="0" xfId="5" applyFill="1"/>
    <xf numFmtId="164" fontId="0" fillId="0" borderId="0" xfId="0" applyNumberFormat="1" applyBorder="1"/>
    <xf numFmtId="164" fontId="0" fillId="0" borderId="0" xfId="0" applyNumberFormat="1" applyFill="1" applyBorder="1"/>
    <xf numFmtId="165" fontId="2" fillId="0" borderId="0" xfId="1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49" fontId="9" fillId="0" borderId="0" xfId="2" applyNumberFormat="1" applyFont="1" applyFill="1" applyBorder="1" applyAlignment="1" applyProtection="1"/>
    <xf numFmtId="0" fontId="10" fillId="0" borderId="0" xfId="0" applyNumberFormat="1" applyFont="1" applyBorder="1"/>
    <xf numFmtId="0" fontId="11" fillId="0" borderId="0" xfId="0" applyNumberFormat="1" applyFont="1" applyBorder="1"/>
    <xf numFmtId="0" fontId="10" fillId="0" borderId="0" xfId="0" applyNumberFormat="1" applyFont="1" applyFill="1" applyBorder="1"/>
    <xf numFmtId="0" fontId="11" fillId="0" borderId="0" xfId="1" applyNumberFormat="1" applyFont="1" applyFill="1" applyBorder="1"/>
    <xf numFmtId="0" fontId="12" fillId="0" borderId="0" xfId="2" applyNumberFormat="1" applyFont="1" applyFill="1" applyBorder="1" applyAlignment="1" applyProtection="1"/>
    <xf numFmtId="164" fontId="0" fillId="2" borderId="5" xfId="0" applyNumberFormat="1" applyFill="1" applyBorder="1"/>
    <xf numFmtId="10" fontId="2" fillId="0" borderId="6" xfId="1" applyNumberFormat="1" applyFont="1" applyBorder="1"/>
    <xf numFmtId="0" fontId="0" fillId="0" borderId="6" xfId="0" applyBorder="1"/>
    <xf numFmtId="164" fontId="0" fillId="2" borderId="6" xfId="0" applyNumberFormat="1" applyFill="1" applyBorder="1"/>
    <xf numFmtId="165" fontId="2" fillId="0" borderId="6" xfId="1" applyNumberFormat="1" applyFon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" fontId="5" fillId="0" borderId="3" xfId="3" applyNumberFormat="1" applyFill="1" applyBorder="1"/>
    <xf numFmtId="0" fontId="13" fillId="0" borderId="0" xfId="6" applyFont="1" applyFill="1" applyBorder="1"/>
    <xf numFmtId="0" fontId="13" fillId="0" borderId="0" xfId="3" applyFont="1" applyFill="1" applyBorder="1"/>
    <xf numFmtId="164" fontId="2" fillId="2" borderId="4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2" xfId="0" applyFont="1" applyBorder="1"/>
    <xf numFmtId="0" fontId="14" fillId="0" borderId="7" xfId="0" applyFont="1" applyBorder="1"/>
    <xf numFmtId="164" fontId="14" fillId="0" borderId="0" xfId="0" applyNumberFormat="1" applyFont="1" applyFill="1" applyBorder="1"/>
    <xf numFmtId="0" fontId="14" fillId="0" borderId="7" xfId="0" applyFont="1" applyFill="1" applyBorder="1"/>
    <xf numFmtId="0" fontId="14" fillId="0" borderId="1" xfId="0" applyFont="1" applyFill="1" applyBorder="1"/>
    <xf numFmtId="0" fontId="14" fillId="0" borderId="0" xfId="0" applyFont="1" applyFill="1" applyBorder="1"/>
    <xf numFmtId="0" fontId="5" fillId="0" borderId="6" xfId="3" applyFill="1" applyBorder="1"/>
    <xf numFmtId="0" fontId="8" fillId="0" borderId="0" xfId="5"/>
    <xf numFmtId="0" fontId="8" fillId="0" borderId="0" xfId="5"/>
    <xf numFmtId="0" fontId="8" fillId="3" borderId="0" xfId="5" applyFill="1"/>
    <xf numFmtId="0" fontId="0" fillId="3" borderId="0" xfId="0" applyFill="1"/>
    <xf numFmtId="0" fontId="2" fillId="0" borderId="0" xfId="0" applyFont="1" applyFill="1"/>
    <xf numFmtId="1" fontId="0" fillId="0" borderId="0" xfId="0" applyNumberFormat="1" applyFill="1"/>
    <xf numFmtId="0" fontId="0" fillId="0" borderId="0" xfId="0" applyFill="1"/>
    <xf numFmtId="0" fontId="3" fillId="0" borderId="0" xfId="0" applyFont="1" applyFill="1"/>
    <xf numFmtId="49" fontId="0" fillId="0" borderId="0" xfId="0" applyNumberFormat="1" applyFill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1" fontId="16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49" fontId="7" fillId="0" borderId="0" xfId="4" applyNumberFormat="1"/>
    <xf numFmtId="49" fontId="9" fillId="3" borderId="0" xfId="2" applyNumberFormat="1" applyFont="1" applyFill="1" applyBorder="1" applyAlignment="1" applyProtection="1"/>
    <xf numFmtId="0" fontId="5" fillId="3" borderId="0" xfId="4" applyFont="1" applyFill="1"/>
    <xf numFmtId="0" fontId="18" fillId="0" borderId="0" xfId="9"/>
    <xf numFmtId="0" fontId="5" fillId="0" borderId="0" xfId="4" applyFont="1"/>
    <xf numFmtId="0" fontId="19" fillId="0" borderId="0" xfId="0" applyFont="1" applyBorder="1"/>
    <xf numFmtId="0" fontId="14" fillId="0" borderId="0" xfId="0" applyFont="1" applyFill="1"/>
    <xf numFmtId="0" fontId="20" fillId="0" borderId="0" xfId="10"/>
    <xf numFmtId="0" fontId="20" fillId="0" borderId="0" xfId="10" applyFill="1"/>
    <xf numFmtId="0" fontId="20" fillId="0" borderId="0" xfId="10"/>
    <xf numFmtId="0" fontId="20" fillId="0" borderId="0" xfId="10"/>
    <xf numFmtId="165" fontId="14" fillId="0" borderId="7" xfId="1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4" borderId="0" xfId="0" applyFont="1" applyFill="1" applyAlignment="1">
      <alignment horizontal="center" vertical="top" wrapText="1"/>
    </xf>
    <xf numFmtId="0" fontId="20" fillId="0" borderId="0" xfId="10"/>
  </cellXfs>
  <cellStyles count="11">
    <cellStyle name="Comma [0] 2" xfId="7" xr:uid="{00000000-0005-0000-0000-000000000000}"/>
    <cellStyle name="Currency [0] 2" xfId="8" xr:uid="{00000000-0005-0000-0000-000001000000}"/>
    <cellStyle name="Excel Built-in Normal" xfId="2" xr:uid="{00000000-0005-0000-0000-000002000000}"/>
    <cellStyle name="Hyperlink" xfId="9" builtinId="8"/>
    <cellStyle name="Normal" xfId="0" builtinId="0"/>
    <cellStyle name="Normal 2" xfId="3" xr:uid="{00000000-0005-0000-0000-000004000000}"/>
    <cellStyle name="Normal 3" xfId="4" xr:uid="{00000000-0005-0000-0000-000005000000}"/>
    <cellStyle name="Normal 3 2" xfId="6" xr:uid="{00000000-0005-0000-0000-000006000000}"/>
    <cellStyle name="Normal 4" xfId="5" xr:uid="{00000000-0005-0000-0000-000007000000}"/>
    <cellStyle name="Normal 5" xfId="10" xr:uid="{00000000-0005-0000-0000-000038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'Intra-Africa Exports on GDP_M'!$E$2</c:f>
              <c:strCache>
                <c:ptCount val="1"/>
                <c:pt idx="0">
                  <c:v>Share of intra-Africa exports /GDP 2014-2016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'Intra-Africa Exports on GDP_M'!$B$3:$B$56</c:f>
              <c:strCache>
                <c:ptCount val="54"/>
                <c:pt idx="0">
                  <c:v>Algeria</c:v>
                </c:pt>
                <c:pt idx="1">
                  <c:v>Angola</c:v>
                </c:pt>
                <c:pt idx="2">
                  <c:v>Benin</c:v>
                </c:pt>
                <c:pt idx="3">
                  <c:v>Botswana</c:v>
                </c:pt>
                <c:pt idx="4">
                  <c:v>Burkina Faso</c:v>
                </c:pt>
                <c:pt idx="5">
                  <c:v>Burundi</c:v>
                </c:pt>
                <c:pt idx="6">
                  <c:v>Cabo Verde</c:v>
                </c:pt>
                <c:pt idx="7">
                  <c:v>Cameroon</c:v>
                </c:pt>
                <c:pt idx="8">
                  <c:v>Central African Republic</c:v>
                </c:pt>
                <c:pt idx="9">
                  <c:v>Chad</c:v>
                </c:pt>
                <c:pt idx="10">
                  <c:v>Comoros</c:v>
                </c:pt>
                <c:pt idx="11">
                  <c:v>Congo</c:v>
                </c:pt>
                <c:pt idx="12">
                  <c:v>Côte d'Ivoire</c:v>
                </c:pt>
                <c:pt idx="13">
                  <c:v>D. Rep. of the Congo</c:v>
                </c:pt>
                <c:pt idx="14">
                  <c:v>Djibouti</c:v>
                </c:pt>
                <c:pt idx="15">
                  <c:v>Egypt</c:v>
                </c:pt>
                <c:pt idx="16">
                  <c:v>Equatorial Guinea</c:v>
                </c:pt>
                <c:pt idx="17">
                  <c:v>Eritrea</c:v>
                </c:pt>
                <c:pt idx="18">
                  <c:v>Ethiopia</c:v>
                </c:pt>
                <c:pt idx="19">
                  <c:v>Gabon</c:v>
                </c:pt>
                <c:pt idx="20">
                  <c:v>The Gambia</c:v>
                </c:pt>
                <c:pt idx="21">
                  <c:v>Ghana</c:v>
                </c:pt>
                <c:pt idx="22">
                  <c:v>Guinea</c:v>
                </c:pt>
                <c:pt idx="23">
                  <c:v>Guinea-Bissau</c:v>
                </c:pt>
                <c:pt idx="24">
                  <c:v>Kenya</c:v>
                </c:pt>
                <c:pt idx="25">
                  <c:v>Lesotho</c:v>
                </c:pt>
                <c:pt idx="26">
                  <c:v>Liberia</c:v>
                </c:pt>
                <c:pt idx="27">
                  <c:v>Libya</c:v>
                </c:pt>
                <c:pt idx="28">
                  <c:v>Madagascar</c:v>
                </c:pt>
                <c:pt idx="29">
                  <c:v>Malawi</c:v>
                </c:pt>
                <c:pt idx="30">
                  <c:v>Mali</c:v>
                </c:pt>
                <c:pt idx="31">
                  <c:v>Mauritania</c:v>
                </c:pt>
                <c:pt idx="32">
                  <c:v>Mauritius</c:v>
                </c:pt>
                <c:pt idx="33">
                  <c:v>Morocco</c:v>
                </c:pt>
                <c:pt idx="34">
                  <c:v>Mozambique</c:v>
                </c:pt>
                <c:pt idx="35">
                  <c:v>Namibia</c:v>
                </c:pt>
                <c:pt idx="36">
                  <c:v>Niger</c:v>
                </c:pt>
                <c:pt idx="37">
                  <c:v>Nigeria</c:v>
                </c:pt>
                <c:pt idx="38">
                  <c:v>Rwanda</c:v>
                </c:pt>
                <c:pt idx="39">
                  <c:v>Sao Tome and Principe</c:v>
                </c:pt>
                <c:pt idx="40">
                  <c:v>Senegal</c:v>
                </c:pt>
                <c:pt idx="41">
                  <c:v>Seychelles</c:v>
                </c:pt>
                <c:pt idx="42">
                  <c:v>Sierra Leone</c:v>
                </c:pt>
                <c:pt idx="43">
                  <c:v>Somalia</c:v>
                </c:pt>
                <c:pt idx="44">
                  <c:v>South Africa</c:v>
                </c:pt>
                <c:pt idx="45">
                  <c:v>South Sudan</c:v>
                </c:pt>
                <c:pt idx="46">
                  <c:v>Sudan</c:v>
                </c:pt>
                <c:pt idx="47">
                  <c:v>Eswatini</c:v>
                </c:pt>
                <c:pt idx="48">
                  <c:v>Utd Rep. of Tanzania</c:v>
                </c:pt>
                <c:pt idx="49">
                  <c:v>Togo</c:v>
                </c:pt>
                <c:pt idx="50">
                  <c:v>Tunisia</c:v>
                </c:pt>
                <c:pt idx="51">
                  <c:v>Uganda</c:v>
                </c:pt>
                <c:pt idx="52">
                  <c:v>Zambia</c:v>
                </c:pt>
                <c:pt idx="53">
                  <c:v>Zimbabwe</c:v>
                </c:pt>
              </c:strCache>
            </c:strRef>
          </c:cat>
          <c:val>
            <c:numRef>
              <c:f>'Intra-Africa Exports on GDP_M'!$E$3:$E$56</c:f>
              <c:numCache>
                <c:formatCode>0.0%</c:formatCode>
                <c:ptCount val="54"/>
                <c:pt idx="0">
                  <c:v>1.3461601504945922E-2</c:v>
                </c:pt>
                <c:pt idx="1">
                  <c:v>1.1887190526682221E-2</c:v>
                </c:pt>
                <c:pt idx="2">
                  <c:v>8.3518627007335436E-2</c:v>
                </c:pt>
                <c:pt idx="3">
                  <c:v>9.3781647249548433E-2</c:v>
                </c:pt>
                <c:pt idx="4">
                  <c:v>3.269325675403844E-2</c:v>
                </c:pt>
                <c:pt idx="5">
                  <c:v>9.7806815702993037E-3</c:v>
                </c:pt>
                <c:pt idx="6">
                  <c:v>3.7589767101374599E-3</c:v>
                </c:pt>
                <c:pt idx="7">
                  <c:v>1.7209755252913704E-2</c:v>
                </c:pt>
                <c:pt idx="8">
                  <c:v>6.0512410668581013E-3</c:v>
                </c:pt>
                <c:pt idx="9">
                  <c:v>5.3033230920357269E-4</c:v>
                </c:pt>
                <c:pt idx="10">
                  <c:v>1.345869344441755E-3</c:v>
                </c:pt>
                <c:pt idx="11">
                  <c:v>4.0600706713860735E-2</c:v>
                </c:pt>
                <c:pt idx="12">
                  <c:v>0.10345745620454005</c:v>
                </c:pt>
                <c:pt idx="13">
                  <c:v>2.6708701972023477E-2</c:v>
                </c:pt>
                <c:pt idx="14">
                  <c:v>3.2669800950556563E-2</c:v>
                </c:pt>
                <c:pt idx="15">
                  <c:v>1.087609980111196E-2</c:v>
                </c:pt>
                <c:pt idx="16">
                  <c:v>2.0855885126239666E-2</c:v>
                </c:pt>
                <c:pt idx="17">
                  <c:v>2.429762782184076E-3</c:v>
                </c:pt>
                <c:pt idx="18">
                  <c:v>1.1743305188680149E-2</c:v>
                </c:pt>
                <c:pt idx="19">
                  <c:v>2.2568898283564703E-2</c:v>
                </c:pt>
                <c:pt idx="20">
                  <c:v>4.9645133772754611E-2</c:v>
                </c:pt>
                <c:pt idx="21">
                  <c:v>5.8939377298189148E-2</c:v>
                </c:pt>
                <c:pt idx="22">
                  <c:v>2.1892088869525914E-2</c:v>
                </c:pt>
                <c:pt idx="23">
                  <c:v>1.0101440710287244E-2</c:v>
                </c:pt>
                <c:pt idx="24">
                  <c:v>3.6106551090674711E-2</c:v>
                </c:pt>
                <c:pt idx="25">
                  <c:v>0.14374759536391846</c:v>
                </c:pt>
                <c:pt idx="26">
                  <c:v>3.6649202066190963E-3</c:v>
                </c:pt>
                <c:pt idx="27">
                  <c:v>1.1897529265532978E-2</c:v>
                </c:pt>
                <c:pt idx="28">
                  <c:v>1.6775838460187455E-2</c:v>
                </c:pt>
                <c:pt idx="29">
                  <c:v>6.8858112952126682E-2</c:v>
                </c:pt>
                <c:pt idx="30">
                  <c:v>2.5612684152622564E-2</c:v>
                </c:pt>
                <c:pt idx="31">
                  <c:v>6.0105015387805286E-2</c:v>
                </c:pt>
                <c:pt idx="32">
                  <c:v>3.5961187784761615E-2</c:v>
                </c:pt>
                <c:pt idx="33">
                  <c:v>1.8582372472093645E-2</c:v>
                </c:pt>
                <c:pt idx="34">
                  <c:v>6.6836176735966257E-2</c:v>
                </c:pt>
                <c:pt idx="35">
                  <c:v>0.1748396672690074</c:v>
                </c:pt>
                <c:pt idx="36">
                  <c:v>3.1450077688494109E-2</c:v>
                </c:pt>
                <c:pt idx="37">
                  <c:v>1.5054991518517011E-2</c:v>
                </c:pt>
                <c:pt idx="38">
                  <c:v>3.4602837312620489E-2</c:v>
                </c:pt>
                <c:pt idx="39">
                  <c:v>2.7654715479577111E-3</c:v>
                </c:pt>
                <c:pt idx="40">
                  <c:v>8.4547643170245587E-2</c:v>
                </c:pt>
                <c:pt idx="41">
                  <c:v>3.2676164107379065E-2</c:v>
                </c:pt>
                <c:pt idx="42">
                  <c:v>7.8152762585127211E-3</c:v>
                </c:pt>
                <c:pt idx="43">
                  <c:v>2.9101997181507303E-3</c:v>
                </c:pt>
                <c:pt idx="44">
                  <c:v>7.3396698997535911E-2</c:v>
                </c:pt>
                <c:pt idx="45">
                  <c:v>7.0763689237449405E-4</c:v>
                </c:pt>
                <c:pt idx="46">
                  <c:v>1.3659943543553924E-3</c:v>
                </c:pt>
                <c:pt idx="47">
                  <c:v>0.2525271624224617</c:v>
                </c:pt>
                <c:pt idx="48">
                  <c:v>2.8353332693896907E-2</c:v>
                </c:pt>
                <c:pt idx="49">
                  <c:v>0.14085823838708039</c:v>
                </c:pt>
                <c:pt idx="50">
                  <c:v>4.0340013114048397E-2</c:v>
                </c:pt>
                <c:pt idx="51">
                  <c:v>4.8722677932780907E-2</c:v>
                </c:pt>
                <c:pt idx="52">
                  <c:v>8.0674236281024228E-2</c:v>
                </c:pt>
                <c:pt idx="53">
                  <c:v>9.4164925168603988E-2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1-4ECF-9426-92C3B69D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897960"/>
        <c:axId val="609894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'Intra-Africa Exports on GDP_M'!$C$2</c15:sqref>
                        </c15:formulaRef>
                      </c:ext>
                    </c:extLst>
                    <c:strCache>
                      <c:ptCount val="1"/>
                      <c:pt idx="0">
                        <c:v>Merchandise exports in 000 $ 2014-2016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'Intra-Africa Exports on GDP_M'!$B$3:$B$56</c15:sqref>
                        </c15:formulaRef>
                      </c:ext>
                    </c:extLst>
                    <c:strCache>
                      <c:ptCount val="54"/>
                      <c:pt idx="0">
                        <c:v>Algeria</c:v>
                      </c:pt>
                      <c:pt idx="1">
                        <c:v>Angola</c:v>
                      </c:pt>
                      <c:pt idx="2">
                        <c:v>Benin</c:v>
                      </c:pt>
                      <c:pt idx="3">
                        <c:v>Botswana</c:v>
                      </c:pt>
                      <c:pt idx="4">
                        <c:v>Burkina Faso</c:v>
                      </c:pt>
                      <c:pt idx="5">
                        <c:v>Burundi</c:v>
                      </c:pt>
                      <c:pt idx="6">
                        <c:v>Cabo Verde</c:v>
                      </c:pt>
                      <c:pt idx="7">
                        <c:v>Cameroon</c:v>
                      </c:pt>
                      <c:pt idx="8">
                        <c:v>Central African Republic</c:v>
                      </c:pt>
                      <c:pt idx="9">
                        <c:v>Chad</c:v>
                      </c:pt>
                      <c:pt idx="10">
                        <c:v>Comoros</c:v>
                      </c:pt>
                      <c:pt idx="11">
                        <c:v>Congo</c:v>
                      </c:pt>
                      <c:pt idx="12">
                        <c:v>Côte d'Ivoire</c:v>
                      </c:pt>
                      <c:pt idx="13">
                        <c:v>D. Rep. of the Congo</c:v>
                      </c:pt>
                      <c:pt idx="14">
                        <c:v>Djibouti</c:v>
                      </c:pt>
                      <c:pt idx="15">
                        <c:v>Egypt</c:v>
                      </c:pt>
                      <c:pt idx="16">
                        <c:v>Equatorial Guinea</c:v>
                      </c:pt>
                      <c:pt idx="17">
                        <c:v>Eritrea</c:v>
                      </c:pt>
                      <c:pt idx="18">
                        <c:v>Ethiopia</c:v>
                      </c:pt>
                      <c:pt idx="19">
                        <c:v>Gabon</c:v>
                      </c:pt>
                      <c:pt idx="20">
                        <c:v>The Gambia</c:v>
                      </c:pt>
                      <c:pt idx="21">
                        <c:v>Ghana</c:v>
                      </c:pt>
                      <c:pt idx="22">
                        <c:v>Guinea</c:v>
                      </c:pt>
                      <c:pt idx="23">
                        <c:v>Guinea-Bissau</c:v>
                      </c:pt>
                      <c:pt idx="24">
                        <c:v>Kenya</c:v>
                      </c:pt>
                      <c:pt idx="25">
                        <c:v>Lesotho</c:v>
                      </c:pt>
                      <c:pt idx="26">
                        <c:v>Liberia</c:v>
                      </c:pt>
                      <c:pt idx="27">
                        <c:v>Libya</c:v>
                      </c:pt>
                      <c:pt idx="28">
                        <c:v>Madagascar</c:v>
                      </c:pt>
                      <c:pt idx="29">
                        <c:v>Malawi</c:v>
                      </c:pt>
                      <c:pt idx="30">
                        <c:v>Mali</c:v>
                      </c:pt>
                      <c:pt idx="31">
                        <c:v>Mauritania</c:v>
                      </c:pt>
                      <c:pt idx="32">
                        <c:v>Mauritius</c:v>
                      </c:pt>
                      <c:pt idx="33">
                        <c:v>Morocco</c:v>
                      </c:pt>
                      <c:pt idx="34">
                        <c:v>Mozambique</c:v>
                      </c:pt>
                      <c:pt idx="35">
                        <c:v>Namibia</c:v>
                      </c:pt>
                      <c:pt idx="36">
                        <c:v>Niger</c:v>
                      </c:pt>
                      <c:pt idx="37">
                        <c:v>Nigeria</c:v>
                      </c:pt>
                      <c:pt idx="38">
                        <c:v>Rwanda</c:v>
                      </c:pt>
                      <c:pt idx="39">
                        <c:v>Sao Tome and Principe</c:v>
                      </c:pt>
                      <c:pt idx="40">
                        <c:v>Senegal</c:v>
                      </c:pt>
                      <c:pt idx="41">
                        <c:v>Seychelles</c:v>
                      </c:pt>
                      <c:pt idx="42">
                        <c:v>Sierra Leone</c:v>
                      </c:pt>
                      <c:pt idx="43">
                        <c:v>Somalia</c:v>
                      </c:pt>
                      <c:pt idx="44">
                        <c:v>South Africa</c:v>
                      </c:pt>
                      <c:pt idx="45">
                        <c:v>South Sudan</c:v>
                      </c:pt>
                      <c:pt idx="46">
                        <c:v>Sudan</c:v>
                      </c:pt>
                      <c:pt idx="47">
                        <c:v>Eswatini</c:v>
                      </c:pt>
                      <c:pt idx="48">
                        <c:v>Utd Rep. of Tanzania</c:v>
                      </c:pt>
                      <c:pt idx="49">
                        <c:v>Togo</c:v>
                      </c:pt>
                      <c:pt idx="50">
                        <c:v>Tunisia</c:v>
                      </c:pt>
                      <c:pt idx="51">
                        <c:v>Uganda</c:v>
                      </c:pt>
                      <c:pt idx="52">
                        <c:v>Zambia</c:v>
                      </c:pt>
                      <c:pt idx="53">
                        <c:v>Zimbabwe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'Intra-Africa Exports on GDP_M'!$C$3:$C$56</c15:sqref>
                        </c15:formulaRef>
                      </c:ext>
                    </c:extLst>
                    <c:numCache>
                      <c:formatCode>0</c:formatCode>
                      <c:ptCount val="54"/>
                      <c:pt idx="0">
                        <c:v>2417404.7799999998</c:v>
                      </c:pt>
                      <c:pt idx="1">
                        <c:v>1457262.2419999999</c:v>
                      </c:pt>
                      <c:pt idx="2">
                        <c:v>749610.05466666678</c:v>
                      </c:pt>
                      <c:pt idx="3">
                        <c:v>1444966.7136666665</c:v>
                      </c:pt>
                      <c:pt idx="4">
                        <c:v>375883.38433333329</c:v>
                      </c:pt>
                      <c:pt idx="5">
                        <c:v>27364.54966666667</c:v>
                      </c:pt>
                      <c:pt idx="6">
                        <c:v>6381.7453333333333</c:v>
                      </c:pt>
                      <c:pt idx="7">
                        <c:v>562622.71866666665</c:v>
                      </c:pt>
                      <c:pt idx="8">
                        <c:v>10486.038999999999</c:v>
                      </c:pt>
                      <c:pt idx="9">
                        <c:v>6654.7903333333334</c:v>
                      </c:pt>
                      <c:pt idx="10">
                        <c:v>1600.1633333333332</c:v>
                      </c:pt>
                      <c:pt idx="11">
                        <c:v>410714.57400000002</c:v>
                      </c:pt>
                      <c:pt idx="12">
                        <c:v>3618219.0066666673</c:v>
                      </c:pt>
                      <c:pt idx="13">
                        <c:v>1016392.749</c:v>
                      </c:pt>
                      <c:pt idx="14">
                        <c:v>56818.019</c:v>
                      </c:pt>
                      <c:pt idx="15">
                        <c:v>3207989.029333333</c:v>
                      </c:pt>
                      <c:pt idx="16">
                        <c:v>312919.29466666665</c:v>
                      </c:pt>
                      <c:pt idx="17">
                        <c:v>11540.045333333333</c:v>
                      </c:pt>
                      <c:pt idx="18">
                        <c:v>734176.95700000005</c:v>
                      </c:pt>
                      <c:pt idx="19">
                        <c:v>338050.71800000005</c:v>
                      </c:pt>
                      <c:pt idx="20">
                        <c:v>45909.888333333329</c:v>
                      </c:pt>
                      <c:pt idx="21">
                        <c:v>2342231.3566666669</c:v>
                      </c:pt>
                      <c:pt idx="22">
                        <c:v>189890.30666666664</c:v>
                      </c:pt>
                      <c:pt idx="23">
                        <c:v>10654.049666666666</c:v>
                      </c:pt>
                      <c:pt idx="24">
                        <c:v>2355824.6120000002</c:v>
                      </c:pt>
                      <c:pt idx="25">
                        <c:v>340067.51199999993</c:v>
                      </c:pt>
                      <c:pt idx="26">
                        <c:v>9136.3063333333339</c:v>
                      </c:pt>
                      <c:pt idx="27">
                        <c:v>440608.2796666667</c:v>
                      </c:pt>
                      <c:pt idx="28">
                        <c:v>192897.44099999999</c:v>
                      </c:pt>
                      <c:pt idx="29">
                        <c:v>406583.81633333332</c:v>
                      </c:pt>
                      <c:pt idx="30">
                        <c:v>353694.51699999999</c:v>
                      </c:pt>
                      <c:pt idx="31">
                        <c:v>296763.25266666664</c:v>
                      </c:pt>
                      <c:pt idx="32">
                        <c:v>439942.40166666667</c:v>
                      </c:pt>
                      <c:pt idx="33">
                        <c:v>1950368.1679999998</c:v>
                      </c:pt>
                      <c:pt idx="34">
                        <c:v>951072.43133333325</c:v>
                      </c:pt>
                      <c:pt idx="35">
                        <c:v>2057543.5446666668</c:v>
                      </c:pt>
                      <c:pt idx="36">
                        <c:v>240861.84233333333</c:v>
                      </c:pt>
                      <c:pt idx="37">
                        <c:v>7365556.8310000002</c:v>
                      </c:pt>
                      <c:pt idx="38">
                        <c:v>285694.15366666665</c:v>
                      </c:pt>
                      <c:pt idx="39">
                        <c:v>928.79500000000007</c:v>
                      </c:pt>
                      <c:pt idx="40">
                        <c:v>1227658.5786666665</c:v>
                      </c:pt>
                      <c:pt idx="41">
                        <c:v>45245.549666666659</c:v>
                      </c:pt>
                      <c:pt idx="42">
                        <c:v>33618.434666666668</c:v>
                      </c:pt>
                      <c:pt idx="43">
                        <c:v>3904.4563333333335</c:v>
                      </c:pt>
                      <c:pt idx="44">
                        <c:v>23577417.706999999</c:v>
                      </c:pt>
                      <c:pt idx="45">
                        <c:v>8442.2613333333338</c:v>
                      </c:pt>
                      <c:pt idx="46">
                        <c:v>105538.02</c:v>
                      </c:pt>
                      <c:pt idx="47">
                        <c:v>1062759.1900000002</c:v>
                      </c:pt>
                      <c:pt idx="48">
                        <c:v>1371702.4739999999</c:v>
                      </c:pt>
                      <c:pt idx="49">
                        <c:v>619663.53200000001</c:v>
                      </c:pt>
                      <c:pt idx="50">
                        <c:v>1779290.97</c:v>
                      </c:pt>
                      <c:pt idx="51">
                        <c:v>1274319.6316666666</c:v>
                      </c:pt>
                      <c:pt idx="52">
                        <c:v>1867799.449</c:v>
                      </c:pt>
                      <c:pt idx="53">
                        <c:v>1507587.1606666667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091-4ECF-9426-92C3B69DA45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'Intra-Africa Exports on GDP_M'!$D$2</c15:sqref>
                        </c15:formulaRef>
                      </c:ext>
                    </c:extLst>
                    <c:strCache>
                      <c:ptCount val="1"/>
                      <c:pt idx="0">
                        <c:v>GDP in m US$ 2014-2016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'Intra-Africa Exports on GDP_M'!$B$3:$B$56</c15:sqref>
                        </c15:formulaRef>
                      </c:ext>
                    </c:extLst>
                    <c:strCache>
                      <c:ptCount val="54"/>
                      <c:pt idx="0">
                        <c:v>Algeria</c:v>
                      </c:pt>
                      <c:pt idx="1">
                        <c:v>Angola</c:v>
                      </c:pt>
                      <c:pt idx="2">
                        <c:v>Benin</c:v>
                      </c:pt>
                      <c:pt idx="3">
                        <c:v>Botswana</c:v>
                      </c:pt>
                      <c:pt idx="4">
                        <c:v>Burkina Faso</c:v>
                      </c:pt>
                      <c:pt idx="5">
                        <c:v>Burundi</c:v>
                      </c:pt>
                      <c:pt idx="6">
                        <c:v>Cabo Verde</c:v>
                      </c:pt>
                      <c:pt idx="7">
                        <c:v>Cameroon</c:v>
                      </c:pt>
                      <c:pt idx="8">
                        <c:v>Central African Republic</c:v>
                      </c:pt>
                      <c:pt idx="9">
                        <c:v>Chad</c:v>
                      </c:pt>
                      <c:pt idx="10">
                        <c:v>Comoros</c:v>
                      </c:pt>
                      <c:pt idx="11">
                        <c:v>Congo</c:v>
                      </c:pt>
                      <c:pt idx="12">
                        <c:v>Côte d'Ivoire</c:v>
                      </c:pt>
                      <c:pt idx="13">
                        <c:v>D. Rep. of the Congo</c:v>
                      </c:pt>
                      <c:pt idx="14">
                        <c:v>Djibouti</c:v>
                      </c:pt>
                      <c:pt idx="15">
                        <c:v>Egypt</c:v>
                      </c:pt>
                      <c:pt idx="16">
                        <c:v>Equatorial Guinea</c:v>
                      </c:pt>
                      <c:pt idx="17">
                        <c:v>Eritrea</c:v>
                      </c:pt>
                      <c:pt idx="18">
                        <c:v>Ethiopia</c:v>
                      </c:pt>
                      <c:pt idx="19">
                        <c:v>Gabon</c:v>
                      </c:pt>
                      <c:pt idx="20">
                        <c:v>The Gambia</c:v>
                      </c:pt>
                      <c:pt idx="21">
                        <c:v>Ghana</c:v>
                      </c:pt>
                      <c:pt idx="22">
                        <c:v>Guinea</c:v>
                      </c:pt>
                      <c:pt idx="23">
                        <c:v>Guinea-Bissau</c:v>
                      </c:pt>
                      <c:pt idx="24">
                        <c:v>Kenya</c:v>
                      </c:pt>
                      <c:pt idx="25">
                        <c:v>Lesotho</c:v>
                      </c:pt>
                      <c:pt idx="26">
                        <c:v>Liberia</c:v>
                      </c:pt>
                      <c:pt idx="27">
                        <c:v>Libya</c:v>
                      </c:pt>
                      <c:pt idx="28">
                        <c:v>Madagascar</c:v>
                      </c:pt>
                      <c:pt idx="29">
                        <c:v>Malawi</c:v>
                      </c:pt>
                      <c:pt idx="30">
                        <c:v>Mali</c:v>
                      </c:pt>
                      <c:pt idx="31">
                        <c:v>Mauritania</c:v>
                      </c:pt>
                      <c:pt idx="32">
                        <c:v>Mauritius</c:v>
                      </c:pt>
                      <c:pt idx="33">
                        <c:v>Morocco</c:v>
                      </c:pt>
                      <c:pt idx="34">
                        <c:v>Mozambique</c:v>
                      </c:pt>
                      <c:pt idx="35">
                        <c:v>Namibia</c:v>
                      </c:pt>
                      <c:pt idx="36">
                        <c:v>Niger</c:v>
                      </c:pt>
                      <c:pt idx="37">
                        <c:v>Nigeria</c:v>
                      </c:pt>
                      <c:pt idx="38">
                        <c:v>Rwanda</c:v>
                      </c:pt>
                      <c:pt idx="39">
                        <c:v>Sao Tome and Principe</c:v>
                      </c:pt>
                      <c:pt idx="40">
                        <c:v>Senegal</c:v>
                      </c:pt>
                      <c:pt idx="41">
                        <c:v>Seychelles</c:v>
                      </c:pt>
                      <c:pt idx="42">
                        <c:v>Sierra Leone</c:v>
                      </c:pt>
                      <c:pt idx="43">
                        <c:v>Somalia</c:v>
                      </c:pt>
                      <c:pt idx="44">
                        <c:v>South Africa</c:v>
                      </c:pt>
                      <c:pt idx="45">
                        <c:v>South Sudan</c:v>
                      </c:pt>
                      <c:pt idx="46">
                        <c:v>Sudan</c:v>
                      </c:pt>
                      <c:pt idx="47">
                        <c:v>Eswatini</c:v>
                      </c:pt>
                      <c:pt idx="48">
                        <c:v>Utd Rep. of Tanzania</c:v>
                      </c:pt>
                      <c:pt idx="49">
                        <c:v>Togo</c:v>
                      </c:pt>
                      <c:pt idx="50">
                        <c:v>Tunisia</c:v>
                      </c:pt>
                      <c:pt idx="51">
                        <c:v>Uganda</c:v>
                      </c:pt>
                      <c:pt idx="52">
                        <c:v>Zambia</c:v>
                      </c:pt>
                      <c:pt idx="53">
                        <c:v>Zimbabwe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'Intra-Africa Exports on GDP_M'!$D$3:$D$56</c15:sqref>
                        </c15:formulaRef>
                      </c:ext>
                    </c:extLst>
                    <c:numCache>
                      <c:formatCode>General</c:formatCode>
                      <c:ptCount val="54"/>
                      <c:pt idx="0">
                        <c:v>179577.79979683858</c:v>
                      </c:pt>
                      <c:pt idx="1">
                        <c:v>122590.97208284838</c:v>
                      </c:pt>
                      <c:pt idx="2">
                        <c:v>8975.3637185729676</c:v>
                      </c:pt>
                      <c:pt idx="3">
                        <c:v>15407.777065609434</c:v>
                      </c:pt>
                      <c:pt idx="4">
                        <c:v>11497.275635805301</c:v>
                      </c:pt>
                      <c:pt idx="5">
                        <c:v>2797.8162329467668</c:v>
                      </c:pt>
                      <c:pt idx="6">
                        <c:v>1697.7347361909999</c:v>
                      </c:pt>
                      <c:pt idx="7">
                        <c:v>32692.081345631665</c:v>
                      </c:pt>
                      <c:pt idx="8">
                        <c:v>1732.8741136146</c:v>
                      </c:pt>
                      <c:pt idx="9">
                        <c:v>12548.340385535201</c:v>
                      </c:pt>
                      <c:pt idx="10">
                        <c:v>1188.9440382469334</c:v>
                      </c:pt>
                      <c:pt idx="11">
                        <c:v>10115.946426611967</c:v>
                      </c:pt>
                      <c:pt idx="12">
                        <c:v>34973.013443451433</c:v>
                      </c:pt>
                      <c:pt idx="13">
                        <c:v>38054.741487049403</c:v>
                      </c:pt>
                      <c:pt idx="14">
                        <c:v>1739.1602442264666</c:v>
                      </c:pt>
                      <c:pt idx="15">
                        <c:v>294957.66754598479</c:v>
                      </c:pt>
                      <c:pt idx="16">
                        <c:v>15003.8846480301</c:v>
                      </c:pt>
                      <c:pt idx="17">
                        <c:v>4749.4534931348999</c:v>
                      </c:pt>
                      <c:pt idx="18">
                        <c:v>62518.766667811993</c:v>
                      </c:pt>
                      <c:pt idx="19">
                        <c:v>14978.6096668342</c:v>
                      </c:pt>
                      <c:pt idx="20">
                        <c:v>924.76109629356677</c:v>
                      </c:pt>
                      <c:pt idx="21">
                        <c:v>39739.669199705466</c:v>
                      </c:pt>
                      <c:pt idx="22">
                        <c:v>8673.9236168092011</c:v>
                      </c:pt>
                      <c:pt idx="23">
                        <c:v>1054.7059545493</c:v>
                      </c:pt>
                      <c:pt idx="24">
                        <c:v>65246.459183647763</c:v>
                      </c:pt>
                      <c:pt idx="25">
                        <c:v>2365.7266136457333</c:v>
                      </c:pt>
                      <c:pt idx="26">
                        <c:v>2492.907299</c:v>
                      </c:pt>
                      <c:pt idx="27">
                        <c:v>37033.594945053374</c:v>
                      </c:pt>
                      <c:pt idx="28">
                        <c:v>11498.5275673574</c:v>
                      </c:pt>
                      <c:pt idx="29">
                        <c:v>5904.6610326950004</c:v>
                      </c:pt>
                      <c:pt idx="30">
                        <c:v>13809.349886657001</c:v>
                      </c:pt>
                      <c:pt idx="31">
                        <c:v>4937.4124730176336</c:v>
                      </c:pt>
                      <c:pt idx="32">
                        <c:v>12233.811750041534</c:v>
                      </c:pt>
                      <c:pt idx="33">
                        <c:v>104957.97406542111</c:v>
                      </c:pt>
                      <c:pt idx="34">
                        <c:v>14229.904787799402</c:v>
                      </c:pt>
                      <c:pt idx="35">
                        <c:v>11768.173531816101</c:v>
                      </c:pt>
                      <c:pt idx="36">
                        <c:v>7658.5452258342666</c:v>
                      </c:pt>
                      <c:pt idx="37">
                        <c:v>489243.50584592973</c:v>
                      </c:pt>
                      <c:pt idx="38">
                        <c:v>8256.3794143686337</c:v>
                      </c:pt>
                      <c:pt idx="39">
                        <c:v>335.8541152542</c:v>
                      </c:pt>
                      <c:pt idx="40">
                        <c:v>14520.316979086534</c:v>
                      </c:pt>
                      <c:pt idx="41">
                        <c:v>1384.6652721532</c:v>
                      </c:pt>
                      <c:pt idx="42">
                        <c:v>4301.6310050521997</c:v>
                      </c:pt>
                      <c:pt idx="43">
                        <c:v>1341.6454922256667</c:v>
                      </c:pt>
                      <c:pt idx="44">
                        <c:v>321232.67161908117</c:v>
                      </c:pt>
                      <c:pt idx="45">
                        <c:v>11930.216505537333</c:v>
                      </c:pt>
                      <c:pt idx="46">
                        <c:v>77260.948893015739</c:v>
                      </c:pt>
                      <c:pt idx="47">
                        <c:v>4208.4945627436</c:v>
                      </c:pt>
                      <c:pt idx="48">
                        <c:v>48378.879788451137</c:v>
                      </c:pt>
                      <c:pt idx="49">
                        <c:v>4399.1997848017663</c:v>
                      </c:pt>
                      <c:pt idx="50">
                        <c:v>44107.347336988401</c:v>
                      </c:pt>
                      <c:pt idx="51">
                        <c:v>26154.5482665126</c:v>
                      </c:pt>
                      <c:pt idx="52">
                        <c:v>23152.366047738265</c:v>
                      </c:pt>
                      <c:pt idx="53">
                        <c:v>16010.071244333332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091-4ECF-9426-92C3B69DA452}"/>
                  </c:ext>
                </c:extLst>
              </c15:ser>
            </c15:filteredBarSeries>
          </c:ext>
        </c:extLst>
      </c:barChart>
      <c:catAx>
        <c:axId val="60989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94680"/>
        <c:crosses val="autoZero"/>
        <c:auto val="1"/>
        <c:lblAlgn val="ctr"/>
        <c:lblOffset val="100"/>
        <c:noMultiLvlLbl val="0"/>
      </c:catAx>
      <c:valAx>
        <c:axId val="6098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426358</xdr:colOff>
      <xdr:row>59</xdr:row>
      <xdr:rowOff>143328</xdr:rowOff>
    </xdr:from>
    <xdr:to>
      <xdr:col>32</xdr:col>
      <xdr:colOff>535215</xdr:colOff>
      <xdr:row>79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FEB7E-54B0-4634-A77A-74F85C760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nctadstat.unctad.org/wds/TableViewer/tableView.aspx?ReportId=24738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"/>
  <sheetViews>
    <sheetView workbookViewId="0">
      <selection activeCell="G3" sqref="G3"/>
    </sheetView>
  </sheetViews>
  <sheetFormatPr defaultRowHeight="14.5" x14ac:dyDescent="0.35"/>
  <sheetData>
    <row r="1" spans="2:7" ht="21" x14ac:dyDescent="0.5">
      <c r="B1" s="71" t="s">
        <v>239</v>
      </c>
    </row>
    <row r="2" spans="2:7" ht="11" customHeight="1" x14ac:dyDescent="0.5">
      <c r="B2" s="71"/>
    </row>
    <row r="3" spans="2:7" x14ac:dyDescent="0.35">
      <c r="B3" t="s">
        <v>234</v>
      </c>
      <c r="G3" s="68" t="s">
        <v>235</v>
      </c>
    </row>
    <row r="4" spans="2:7" x14ac:dyDescent="0.35">
      <c r="B4" t="s">
        <v>244</v>
      </c>
    </row>
    <row r="5" spans="2:7" x14ac:dyDescent="0.35">
      <c r="B5" t="s">
        <v>88</v>
      </c>
    </row>
    <row r="7" spans="2:7" x14ac:dyDescent="0.35">
      <c r="B7" t="s">
        <v>236</v>
      </c>
    </row>
  </sheetData>
  <hyperlinks>
    <hyperlink ref="G3" r:id="rId1" xr:uid="{305124DF-DE76-460D-9120-34FC14DD11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"/>
  <sheetViews>
    <sheetView workbookViewId="0">
      <selection activeCell="I33" sqref="I33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  <c r="B4" s="2" t="s">
        <v>67</v>
      </c>
      <c r="C4" s="2" t="s">
        <v>54</v>
      </c>
      <c r="D4" s="2" t="s">
        <v>55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</row>
    <row r="7" spans="1:5" x14ac:dyDescent="0.25">
      <c r="A7" s="2" t="s">
        <v>60</v>
      </c>
    </row>
    <row r="8" spans="1:5" x14ac:dyDescent="0.25">
      <c r="A8" s="2" t="s">
        <v>2</v>
      </c>
      <c r="B8" s="2">
        <v>1115172.9339999999</v>
      </c>
      <c r="C8" s="2">
        <v>415504.902</v>
      </c>
      <c r="D8" s="2">
        <v>329195.06800000003</v>
      </c>
      <c r="E8" s="2">
        <f>AVERAGE(B8:D8)</f>
        <v>619957.63466666662</v>
      </c>
    </row>
    <row r="9" spans="1:5" x14ac:dyDescent="0.25">
      <c r="A9" s="2" t="s">
        <v>4</v>
      </c>
      <c r="B9" s="2">
        <v>452713.435</v>
      </c>
      <c r="C9" s="2">
        <v>184931.86900000001</v>
      </c>
      <c r="D9" s="2">
        <v>225363.29300000001</v>
      </c>
      <c r="E9" s="2">
        <f t="shared" ref="E9:E23" si="0">AVERAGE(B9:D9)</f>
        <v>287669.53233333334</v>
      </c>
    </row>
    <row r="10" spans="1:5" x14ac:dyDescent="0.25">
      <c r="A10" s="2" t="s">
        <v>6</v>
      </c>
      <c r="B10" s="2">
        <v>411.37400000000002</v>
      </c>
      <c r="C10" s="2">
        <v>753.28099999999995</v>
      </c>
      <c r="D10" s="2">
        <v>476.83699999999999</v>
      </c>
      <c r="E10" s="2">
        <f t="shared" si="0"/>
        <v>547.16399999999999</v>
      </c>
    </row>
    <row r="11" spans="1:5" x14ac:dyDescent="0.25">
      <c r="A11" s="2" t="s">
        <v>12</v>
      </c>
      <c r="B11" s="2">
        <v>2692268.9539999999</v>
      </c>
      <c r="C11" s="2">
        <v>2573281.3859999999</v>
      </c>
      <c r="D11" s="2">
        <v>2620507.8590000002</v>
      </c>
      <c r="E11" s="2">
        <f t="shared" si="0"/>
        <v>2628686.0663333335</v>
      </c>
    </row>
    <row r="12" spans="1:5" x14ac:dyDescent="0.25">
      <c r="A12" s="2" t="s">
        <v>245</v>
      </c>
      <c r="B12" s="2">
        <v>44211.298000000003</v>
      </c>
      <c r="C12" s="2">
        <v>44667.345999999998</v>
      </c>
      <c r="D12" s="2">
        <v>44763.902999999998</v>
      </c>
      <c r="E12" s="2">
        <f t="shared" si="0"/>
        <v>44547.515666666666</v>
      </c>
    </row>
    <row r="13" spans="1:5" x14ac:dyDescent="0.25">
      <c r="A13" s="2" t="s">
        <v>19</v>
      </c>
      <c r="B13" s="2">
        <v>800037.18500000006</v>
      </c>
      <c r="C13" s="2">
        <v>633214.01</v>
      </c>
      <c r="D13" s="2">
        <v>694223.01500000001</v>
      </c>
      <c r="E13" s="2">
        <f t="shared" si="0"/>
        <v>709158.07</v>
      </c>
    </row>
    <row r="14" spans="1:5" x14ac:dyDescent="0.25">
      <c r="A14" s="2" t="s">
        <v>20</v>
      </c>
      <c r="B14" s="2">
        <v>185771.274</v>
      </c>
      <c r="C14" s="2">
        <v>131718.495</v>
      </c>
      <c r="D14" s="2">
        <v>205594.90299999999</v>
      </c>
      <c r="E14" s="2">
        <f t="shared" si="0"/>
        <v>174361.55733333333</v>
      </c>
    </row>
    <row r="15" spans="1:5" x14ac:dyDescent="0.25">
      <c r="A15" s="2" t="s">
        <v>21</v>
      </c>
      <c r="B15" s="2">
        <v>7643.4139999999998</v>
      </c>
      <c r="C15" s="2">
        <v>11611.522999999999</v>
      </c>
      <c r="D15" s="2">
        <v>12108.823</v>
      </c>
      <c r="E15" s="2">
        <f t="shared" si="0"/>
        <v>10454.586666666666</v>
      </c>
    </row>
    <row r="16" spans="1:5" x14ac:dyDescent="0.25">
      <c r="A16" s="2" t="s">
        <v>24</v>
      </c>
      <c r="B16" s="2">
        <v>1134.578</v>
      </c>
      <c r="C16" s="2">
        <v>1821.616</v>
      </c>
      <c r="D16" s="2">
        <v>8096.2280000000001</v>
      </c>
      <c r="E16" s="2">
        <f t="shared" si="0"/>
        <v>3684.1406666666667</v>
      </c>
    </row>
    <row r="17" spans="1:5" x14ac:dyDescent="0.25">
      <c r="A17" s="2" t="s">
        <v>28</v>
      </c>
      <c r="B17" s="2">
        <v>131744.071</v>
      </c>
      <c r="C17" s="2">
        <v>110832.818</v>
      </c>
      <c r="D17" s="2">
        <v>201369.774</v>
      </c>
      <c r="E17" s="2">
        <f t="shared" si="0"/>
        <v>147982.22099999999</v>
      </c>
    </row>
    <row r="18" spans="1:5" x14ac:dyDescent="0.25">
      <c r="A18" s="2" t="s">
        <v>34</v>
      </c>
      <c r="B18" s="2">
        <v>367472.29700000002</v>
      </c>
      <c r="C18" s="2">
        <v>158034.09400000001</v>
      </c>
      <c r="D18" s="2">
        <v>164967.79500000001</v>
      </c>
      <c r="E18" s="2">
        <f t="shared" si="0"/>
        <v>230158.06200000003</v>
      </c>
    </row>
    <row r="19" spans="1:5" x14ac:dyDescent="0.25">
      <c r="A19" s="2" t="s">
        <v>35</v>
      </c>
      <c r="B19" s="2">
        <v>3900519.9589999998</v>
      </c>
      <c r="C19" s="2">
        <v>2523897.9339999999</v>
      </c>
      <c r="D19" s="2">
        <v>1727131.031</v>
      </c>
      <c r="E19" s="2">
        <f t="shared" si="0"/>
        <v>2717182.9746666662</v>
      </c>
    </row>
    <row r="20" spans="1:5" x14ac:dyDescent="0.25">
      <c r="A20" s="2" t="s">
        <v>38</v>
      </c>
      <c r="B20" s="2">
        <v>1073360.564</v>
      </c>
      <c r="C20" s="2">
        <v>1042646.419</v>
      </c>
      <c r="D20" s="2">
        <v>993297.22900000005</v>
      </c>
      <c r="E20" s="2">
        <f t="shared" si="0"/>
        <v>1036434.7373333335</v>
      </c>
    </row>
    <row r="21" spans="1:5" x14ac:dyDescent="0.25">
      <c r="A21" s="2" t="s">
        <v>40</v>
      </c>
      <c r="B21" s="2">
        <v>17404.964</v>
      </c>
      <c r="C21" s="2">
        <v>37351.332000000002</v>
      </c>
      <c r="D21" s="2">
        <v>16848.512999999999</v>
      </c>
      <c r="E21" s="2">
        <f t="shared" si="0"/>
        <v>23868.269666666671</v>
      </c>
    </row>
    <row r="22" spans="1:5" x14ac:dyDescent="0.25">
      <c r="A22" s="2" t="s">
        <v>45</v>
      </c>
      <c r="B22" s="2">
        <v>581177.35499999998</v>
      </c>
      <c r="C22" s="2">
        <v>373848.75400000002</v>
      </c>
      <c r="D22" s="2">
        <v>536179.87</v>
      </c>
      <c r="E22" s="2">
        <f t="shared" si="0"/>
        <v>497068.65966666659</v>
      </c>
    </row>
    <row r="23" spans="1:5" x14ac:dyDescent="0.25">
      <c r="A23" s="2" t="s">
        <v>67</v>
      </c>
      <c r="B23" s="2">
        <v>11371043.655999999</v>
      </c>
      <c r="C23" s="2">
        <v>8244115.7790000001</v>
      </c>
      <c r="D23" s="2">
        <v>7780124.1409999998</v>
      </c>
      <c r="E23" s="2">
        <f t="shared" si="0"/>
        <v>9131761.1919999998</v>
      </c>
    </row>
  </sheetData>
  <pageMargins left="0.75" right="0.75" top="1" bottom="1" header="0.5" footer="0.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workbookViewId="0">
      <selection activeCell="H16" sqref="H16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  <c r="B4" s="2" t="s">
        <v>68</v>
      </c>
      <c r="C4" s="2" t="s">
        <v>54</v>
      </c>
      <c r="D4" s="2" t="s">
        <v>55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</row>
    <row r="7" spans="1:5" x14ac:dyDescent="0.25">
      <c r="A7" s="2" t="s">
        <v>60</v>
      </c>
    </row>
    <row r="8" spans="1:5" x14ac:dyDescent="0.25">
      <c r="A8" s="2" t="s">
        <v>13</v>
      </c>
      <c r="B8" s="2">
        <v>49087.216</v>
      </c>
      <c r="C8" s="2">
        <v>48405.817999999999</v>
      </c>
      <c r="D8" s="2">
        <v>52126.071000000004</v>
      </c>
      <c r="E8" s="2">
        <f>AVERAGE(B8:D8)</f>
        <v>49873.035000000003</v>
      </c>
    </row>
    <row r="9" spans="1:5" x14ac:dyDescent="0.25">
      <c r="A9" s="2" t="s">
        <v>16</v>
      </c>
      <c r="B9" s="2">
        <v>5953.58</v>
      </c>
      <c r="C9" s="2">
        <v>4870.4939999999997</v>
      </c>
      <c r="D9" s="2">
        <v>3268.308</v>
      </c>
      <c r="E9" s="2">
        <f t="shared" ref="E9:E16" si="0">AVERAGE(B9:D9)</f>
        <v>4697.4606666666668</v>
      </c>
    </row>
    <row r="10" spans="1:5" x14ac:dyDescent="0.25">
      <c r="A10" s="2" t="s">
        <v>17</v>
      </c>
      <c r="B10" s="2">
        <v>701552.23199999996</v>
      </c>
      <c r="C10" s="2">
        <v>670309.33499999996</v>
      </c>
      <c r="D10" s="2">
        <v>618194.522</v>
      </c>
      <c r="E10" s="2">
        <f t="shared" si="0"/>
        <v>663352.02966666652</v>
      </c>
    </row>
    <row r="11" spans="1:5" x14ac:dyDescent="0.25">
      <c r="A11" s="2" t="s">
        <v>22</v>
      </c>
      <c r="B11" s="2">
        <v>993387.59100000001</v>
      </c>
      <c r="C11" s="2">
        <v>940434.22699999996</v>
      </c>
      <c r="D11" s="2">
        <v>862720.03</v>
      </c>
      <c r="E11" s="2">
        <f t="shared" si="0"/>
        <v>932180.61600000004</v>
      </c>
    </row>
    <row r="12" spans="1:5" x14ac:dyDescent="0.25">
      <c r="A12" s="2" t="s">
        <v>41</v>
      </c>
      <c r="B12" s="2">
        <v>261.61399999999998</v>
      </c>
      <c r="C12" s="2">
        <v>1322.4749999999999</v>
      </c>
      <c r="D12" s="2">
        <v>3472.0479999999998</v>
      </c>
      <c r="E12" s="2">
        <f t="shared" si="0"/>
        <v>1685.3789999999999</v>
      </c>
    </row>
    <row r="13" spans="1:5" x14ac:dyDescent="0.25">
      <c r="A13" s="2" t="s">
        <v>44</v>
      </c>
      <c r="B13" s="2">
        <v>123287.656</v>
      </c>
      <c r="C13" s="2">
        <v>66891.282000000007</v>
      </c>
      <c r="D13" s="2">
        <v>39058.375</v>
      </c>
      <c r="E13" s="2">
        <f t="shared" si="0"/>
        <v>76412.437666666679</v>
      </c>
    </row>
    <row r="14" spans="1:5" x14ac:dyDescent="0.25">
      <c r="A14" s="67" t="s">
        <v>43</v>
      </c>
      <c r="E14" s="65">
        <f>SouthSudanExports_Mar18!BM32</f>
        <v>1976.9894999999999</v>
      </c>
    </row>
    <row r="15" spans="1:5" x14ac:dyDescent="0.25">
      <c r="A15" s="2" t="s">
        <v>47</v>
      </c>
      <c r="B15" s="2">
        <v>661567.82900000003</v>
      </c>
      <c r="C15" s="2">
        <v>742220.14</v>
      </c>
      <c r="D15" s="2">
        <v>681186.64500000002</v>
      </c>
      <c r="E15" s="2">
        <f t="shared" si="0"/>
        <v>694991.53800000006</v>
      </c>
    </row>
    <row r="16" spans="1:5" x14ac:dyDescent="0.25">
      <c r="A16" s="2" t="s">
        <v>68</v>
      </c>
      <c r="B16" s="2">
        <v>2535097.7179999999</v>
      </c>
      <c r="C16" s="2">
        <v>2474453.7710000002</v>
      </c>
      <c r="D16" s="2">
        <v>2260025.9989999998</v>
      </c>
      <c r="E16" s="2">
        <f t="shared" si="0"/>
        <v>2423192.4959999998</v>
      </c>
    </row>
    <row r="19" spans="1:1" ht="14.5" x14ac:dyDescent="0.35">
      <c r="A19" s="53" t="s">
        <v>231</v>
      </c>
    </row>
  </sheetData>
  <pageMargins left="0.75" right="0.75" top="1" bottom="1" header="0.5" footer="0.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workbookViewId="0">
      <selection activeCell="E11" sqref="E11:E12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</row>
    <row r="7" spans="1:5" x14ac:dyDescent="0.25">
      <c r="A7" s="2" t="s">
        <v>60</v>
      </c>
    </row>
    <row r="8" spans="1:5" x14ac:dyDescent="0.25">
      <c r="A8" s="2" t="s">
        <v>1</v>
      </c>
      <c r="B8" s="81">
        <v>1952842.2860000001</v>
      </c>
      <c r="C8" s="81">
        <v>1352323.3829999999</v>
      </c>
      <c r="D8" s="81">
        <v>993847.45400000003</v>
      </c>
      <c r="E8" s="2">
        <f>AVERAGE(B8:D8)</f>
        <v>1433004.3743333332</v>
      </c>
    </row>
    <row r="9" spans="1:5" x14ac:dyDescent="0.25">
      <c r="A9" s="2" t="s">
        <v>3</v>
      </c>
      <c r="B9" s="81">
        <v>1372788.7379999999</v>
      </c>
      <c r="C9" s="81">
        <v>1486841.017</v>
      </c>
      <c r="D9" s="81">
        <v>1475653.3929999999</v>
      </c>
      <c r="E9" s="2">
        <f t="shared" ref="E9:E23" si="0">AVERAGE(B9:D9)</f>
        <v>1445094.3826666668</v>
      </c>
    </row>
    <row r="10" spans="1:5" x14ac:dyDescent="0.25">
      <c r="A10" s="69" t="s">
        <v>10</v>
      </c>
      <c r="B10" s="81">
        <v>1637.076</v>
      </c>
      <c r="C10" s="81">
        <v>1069.99</v>
      </c>
      <c r="D10" s="81">
        <v>2000.384</v>
      </c>
      <c r="E10" s="2">
        <f t="shared" si="0"/>
        <v>1569.1499999999999</v>
      </c>
    </row>
    <row r="11" spans="1:5" x14ac:dyDescent="0.25">
      <c r="A11" s="2" t="s">
        <v>247</v>
      </c>
      <c r="B11" s="81">
        <v>1565683.2339999999</v>
      </c>
      <c r="C11" s="81">
        <v>1097594.3559999999</v>
      </c>
      <c r="D11" s="81">
        <v>257393.978</v>
      </c>
      <c r="E11" s="2">
        <f t="shared" si="0"/>
        <v>973557.18933333328</v>
      </c>
    </row>
    <row r="12" spans="1:5" x14ac:dyDescent="0.25">
      <c r="A12" s="69" t="s">
        <v>246</v>
      </c>
      <c r="B12" s="81">
        <v>1228945.716</v>
      </c>
      <c r="C12" s="81">
        <v>1312631.389</v>
      </c>
      <c r="D12" s="81">
        <v>1190561.1440000001</v>
      </c>
      <c r="E12" s="2">
        <f t="shared" si="0"/>
        <v>1244046.0829999999</v>
      </c>
    </row>
    <row r="13" spans="1:5" x14ac:dyDescent="0.25">
      <c r="A13" s="2" t="s">
        <v>23</v>
      </c>
      <c r="B13" s="81">
        <v>207416.008</v>
      </c>
      <c r="C13" s="81">
        <v>277732.08100000001</v>
      </c>
      <c r="D13" s="81">
        <v>281664.84700000001</v>
      </c>
      <c r="E13" s="2">
        <f t="shared" si="0"/>
        <v>255604.31200000001</v>
      </c>
    </row>
    <row r="14" spans="1:5" x14ac:dyDescent="0.25">
      <c r="A14" s="2" t="s">
        <v>26</v>
      </c>
      <c r="B14" s="81">
        <v>168544.28700000001</v>
      </c>
      <c r="C14" s="81">
        <v>160504.66</v>
      </c>
      <c r="D14" s="81">
        <v>159182.19699999999</v>
      </c>
      <c r="E14" s="2">
        <f t="shared" si="0"/>
        <v>162743.71466666667</v>
      </c>
    </row>
    <row r="15" spans="1:5" x14ac:dyDescent="0.25">
      <c r="A15" s="2" t="s">
        <v>27</v>
      </c>
      <c r="B15" s="81">
        <v>323906.52100000001</v>
      </c>
      <c r="C15" s="81">
        <v>261323.57399999999</v>
      </c>
      <c r="D15" s="81">
        <v>239158.39</v>
      </c>
      <c r="E15" s="2">
        <f t="shared" si="0"/>
        <v>274796.16166666668</v>
      </c>
    </row>
    <row r="16" spans="1:5" x14ac:dyDescent="0.25">
      <c r="A16" s="2" t="s">
        <v>30</v>
      </c>
      <c r="B16" s="81">
        <v>408285.56</v>
      </c>
      <c r="C16" s="81">
        <v>425323.11099999998</v>
      </c>
      <c r="D16" s="81">
        <v>383639.59899999999</v>
      </c>
      <c r="E16" s="2">
        <f t="shared" si="0"/>
        <v>405749.42333333334</v>
      </c>
    </row>
    <row r="17" spans="1:5" x14ac:dyDescent="0.25">
      <c r="A17" s="2" t="s">
        <v>32</v>
      </c>
      <c r="B17" s="81">
        <v>1124984.331</v>
      </c>
      <c r="C17" s="81">
        <v>802741.22600000002</v>
      </c>
      <c r="D17" s="81">
        <v>836665.826</v>
      </c>
      <c r="E17" s="2">
        <f t="shared" si="0"/>
        <v>921463.79433333327</v>
      </c>
    </row>
    <row r="18" spans="1:5" x14ac:dyDescent="0.25">
      <c r="A18" s="2" t="s">
        <v>33</v>
      </c>
      <c r="B18" s="81">
        <v>2102589.0419999999</v>
      </c>
      <c r="C18" s="81">
        <v>2094036.9080000001</v>
      </c>
      <c r="D18" s="81">
        <v>1714631.2830000001</v>
      </c>
      <c r="E18" s="2">
        <f t="shared" si="0"/>
        <v>1970419.0776666666</v>
      </c>
    </row>
    <row r="19" spans="1:5" x14ac:dyDescent="0.25">
      <c r="A19" s="2" t="s">
        <v>39</v>
      </c>
      <c r="B19" s="81">
        <v>28305.406999999999</v>
      </c>
      <c r="C19" s="81">
        <v>29693.901000000002</v>
      </c>
      <c r="D19" s="81">
        <v>51144.523999999998</v>
      </c>
      <c r="E19" s="2">
        <f t="shared" si="0"/>
        <v>36381.277333333332</v>
      </c>
    </row>
    <row r="20" spans="1:5" x14ac:dyDescent="0.25">
      <c r="A20" s="2" t="s">
        <v>42</v>
      </c>
      <c r="B20" s="81">
        <v>23825054.357000001</v>
      </c>
      <c r="C20" s="81">
        <v>20443233.844000001</v>
      </c>
      <c r="D20" s="81">
        <v>18576221.541000001</v>
      </c>
      <c r="E20" s="2">
        <f t="shared" si="0"/>
        <v>20948169.914000001</v>
      </c>
    </row>
    <row r="21" spans="1:5" x14ac:dyDescent="0.25">
      <c r="A21" s="2" t="s">
        <v>248</v>
      </c>
      <c r="B21" s="81">
        <v>916000.51199999999</v>
      </c>
      <c r="C21" s="81">
        <v>899257.57200000004</v>
      </c>
      <c r="D21" s="81">
        <v>930874.55799999996</v>
      </c>
      <c r="E21" s="2">
        <f t="shared" si="0"/>
        <v>915377.54733333329</v>
      </c>
    </row>
    <row r="22" spans="1:5" x14ac:dyDescent="0.25">
      <c r="A22" s="2" t="s">
        <v>48</v>
      </c>
      <c r="B22" s="81">
        <v>2417382.7889999999</v>
      </c>
      <c r="C22" s="81">
        <v>1929194.764</v>
      </c>
      <c r="D22" s="81">
        <v>1364534.6410000001</v>
      </c>
      <c r="E22" s="2">
        <f t="shared" si="0"/>
        <v>1903704.0646666663</v>
      </c>
    </row>
    <row r="23" spans="1:5" x14ac:dyDescent="0.25">
      <c r="A23" s="2" t="s">
        <v>49</v>
      </c>
      <c r="B23" s="81">
        <v>1817786.814</v>
      </c>
      <c r="C23" s="81">
        <v>1701165.2509999999</v>
      </c>
      <c r="D23" s="81">
        <v>1829605.9890000001</v>
      </c>
      <c r="E23" s="2">
        <f t="shared" si="0"/>
        <v>1782852.6846666664</v>
      </c>
    </row>
    <row r="33" spans="1:1" x14ac:dyDescent="0.25"/>
    <row r="44" spans="1:1" x14ac:dyDescent="0.25"/>
  </sheetData>
  <pageMargins left="0.75" right="0.75" top="1" bottom="1" header="0.5" footer="0.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workbookViewId="0">
      <selection activeCell="E8" sqref="E8:E13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  <c r="B4" s="2" t="s">
        <v>69</v>
      </c>
      <c r="C4" s="2" t="s">
        <v>54</v>
      </c>
      <c r="D4" s="2" t="s">
        <v>55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</row>
    <row r="7" spans="1:5" x14ac:dyDescent="0.25">
      <c r="A7" s="2" t="s">
        <v>60</v>
      </c>
    </row>
    <row r="8" spans="1:5" x14ac:dyDescent="0.25">
      <c r="A8" s="2" t="s">
        <v>0</v>
      </c>
      <c r="B8" s="2">
        <v>2989974.503</v>
      </c>
      <c r="C8" s="2">
        <v>1555490.1070000001</v>
      </c>
      <c r="D8" s="2">
        <v>1172114.96</v>
      </c>
      <c r="E8" s="2">
        <f>AVERAGE(B8:D8)</f>
        <v>1905859.8566666667</v>
      </c>
    </row>
    <row r="9" spans="1:5" x14ac:dyDescent="0.25">
      <c r="A9" s="2" t="s">
        <v>25</v>
      </c>
      <c r="B9" s="2">
        <v>126714.421</v>
      </c>
      <c r="C9" s="2">
        <v>51878.777999999998</v>
      </c>
      <c r="D9" s="2">
        <v>40072.561999999998</v>
      </c>
      <c r="E9" s="2">
        <f t="shared" ref="E9:E13" si="0">AVERAGE(B9:D9)</f>
        <v>72888.587</v>
      </c>
    </row>
    <row r="10" spans="1:5" x14ac:dyDescent="0.25">
      <c r="A10" s="2" t="s">
        <v>29</v>
      </c>
      <c r="B10" s="2">
        <v>2314.8290000000002</v>
      </c>
      <c r="C10" s="2">
        <v>1725.17</v>
      </c>
      <c r="D10" s="2">
        <v>2259.3919999999998</v>
      </c>
      <c r="E10" s="2">
        <f t="shared" si="0"/>
        <v>2099.797</v>
      </c>
    </row>
    <row r="11" spans="1:5" x14ac:dyDescent="0.25">
      <c r="A11" s="2" t="s">
        <v>31</v>
      </c>
      <c r="B11" s="2">
        <v>480430.70400000003</v>
      </c>
      <c r="C11" s="2">
        <v>486794.61099999998</v>
      </c>
      <c r="D11" s="2">
        <v>551390.09900000005</v>
      </c>
      <c r="E11" s="2">
        <f t="shared" si="0"/>
        <v>506205.13799999998</v>
      </c>
    </row>
    <row r="12" spans="1:5" x14ac:dyDescent="0.25">
      <c r="A12" s="2" t="s">
        <v>46</v>
      </c>
      <c r="B12" s="2">
        <v>1495731.9310000001</v>
      </c>
      <c r="C12" s="2">
        <v>1300200.574</v>
      </c>
      <c r="D12" s="2">
        <v>1291889.6329999999</v>
      </c>
      <c r="E12" s="2">
        <f t="shared" si="0"/>
        <v>1362607.3793333333</v>
      </c>
    </row>
    <row r="13" spans="1:5" x14ac:dyDescent="0.25">
      <c r="A13" s="2" t="s">
        <v>69</v>
      </c>
      <c r="B13" s="2">
        <v>5095166.3880000003</v>
      </c>
      <c r="C13" s="2">
        <v>3396089.24</v>
      </c>
      <c r="D13" s="2">
        <v>3057726.6460000002</v>
      </c>
      <c r="E13" s="2">
        <f t="shared" si="0"/>
        <v>3849660.7579999999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U108"/>
  <sheetViews>
    <sheetView zoomScale="50" zoomScaleNormal="50" workbookViewId="0">
      <selection activeCell="AX52" sqref="AX52"/>
    </sheetView>
  </sheetViews>
  <sheetFormatPr defaultRowHeight="14.5" x14ac:dyDescent="0.35"/>
  <cols>
    <col min="15" max="15" width="5.453125" customWidth="1"/>
    <col min="16" max="21" width="8.7265625" hidden="1" customWidth="1"/>
    <col min="27" max="27" width="3.453125" customWidth="1"/>
    <col min="28" max="31" width="8.7265625" hidden="1" customWidth="1"/>
    <col min="33" max="33" width="2.54296875" customWidth="1"/>
    <col min="34" max="35" width="8.7265625" hidden="1" customWidth="1"/>
    <col min="37" max="37" width="8.7265625" style="56"/>
    <col min="38" max="38" width="43.453125" style="56" customWidth="1"/>
    <col min="39" max="41" width="10.81640625" customWidth="1"/>
    <col min="42" max="42" width="17.1796875" style="63" customWidth="1"/>
    <col min="44" max="44" width="8.7265625" style="56"/>
    <col min="45" max="45" width="12.08984375" style="56" customWidth="1"/>
    <col min="46" max="46" width="4.26953125" style="56" customWidth="1"/>
    <col min="47" max="48" width="8.7265625" style="56"/>
    <col min="49" max="49" width="10.6328125" style="56" customWidth="1"/>
    <col min="50" max="60" width="8.7265625" style="56"/>
    <col min="61" max="61" width="11.26953125" style="56" customWidth="1"/>
    <col min="62" max="68" width="8.7265625" style="56"/>
    <col min="69" max="69" width="10.81640625" style="56" customWidth="1"/>
    <col min="70" max="71" width="8.7265625" style="56"/>
    <col min="72" max="72" width="8.7265625" style="13"/>
    <col min="73" max="73" width="11.7265625" style="56" customWidth="1"/>
  </cols>
  <sheetData>
    <row r="1" spans="1:73" ht="18.5" x14ac:dyDescent="0.4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107</v>
      </c>
      <c r="J1" t="s">
        <v>108</v>
      </c>
      <c r="K1" t="s">
        <v>109</v>
      </c>
      <c r="L1" t="s">
        <v>110</v>
      </c>
      <c r="M1" t="s">
        <v>111</v>
      </c>
      <c r="N1" t="s">
        <v>112</v>
      </c>
      <c r="O1" t="s">
        <v>113</v>
      </c>
      <c r="P1" t="s">
        <v>114</v>
      </c>
      <c r="Q1" t="s">
        <v>115</v>
      </c>
      <c r="R1" t="s">
        <v>116</v>
      </c>
      <c r="S1" t="s">
        <v>117</v>
      </c>
      <c r="T1" t="s">
        <v>118</v>
      </c>
      <c r="U1" t="s">
        <v>119</v>
      </c>
      <c r="V1" t="s">
        <v>120</v>
      </c>
      <c r="W1" t="s">
        <v>121</v>
      </c>
      <c r="X1" t="s">
        <v>122</v>
      </c>
      <c r="Y1" t="s">
        <v>123</v>
      </c>
      <c r="Z1" t="s">
        <v>124</v>
      </c>
      <c r="AA1" t="s">
        <v>125</v>
      </c>
      <c r="AB1" t="s">
        <v>126</v>
      </c>
      <c r="AC1" t="s">
        <v>127</v>
      </c>
      <c r="AD1" t="s">
        <v>128</v>
      </c>
      <c r="AE1" t="s">
        <v>129</v>
      </c>
      <c r="AF1" t="s">
        <v>130</v>
      </c>
      <c r="AG1" t="s">
        <v>131</v>
      </c>
      <c r="AH1" t="s">
        <v>132</v>
      </c>
      <c r="AI1" t="s">
        <v>133</v>
      </c>
      <c r="AL1" s="59" t="s">
        <v>134</v>
      </c>
      <c r="AM1" s="60">
        <v>2014</v>
      </c>
      <c r="AN1" s="61">
        <v>2015</v>
      </c>
      <c r="AO1" s="61">
        <v>2016</v>
      </c>
      <c r="AP1" s="62" t="s">
        <v>135</v>
      </c>
      <c r="AR1" s="22" t="s">
        <v>89</v>
      </c>
      <c r="AS1" s="54" t="s">
        <v>90</v>
      </c>
      <c r="AT1" s="54"/>
      <c r="AU1" s="54"/>
      <c r="AV1" s="54" t="s">
        <v>91</v>
      </c>
      <c r="AW1" s="54" t="s">
        <v>90</v>
      </c>
      <c r="AX1" s="54"/>
      <c r="AY1" s="54"/>
      <c r="AZ1" s="9" t="s">
        <v>64</v>
      </c>
      <c r="BA1" s="54" t="s">
        <v>90</v>
      </c>
      <c r="BB1" s="54"/>
      <c r="BC1" s="54"/>
      <c r="BD1" s="9" t="s">
        <v>92</v>
      </c>
      <c r="BE1" s="54" t="s">
        <v>90</v>
      </c>
      <c r="BF1" s="54"/>
      <c r="BG1" s="54"/>
      <c r="BH1" s="9" t="s">
        <v>93</v>
      </c>
      <c r="BI1" s="54" t="s">
        <v>90</v>
      </c>
      <c r="BJ1" s="54"/>
      <c r="BK1" s="54"/>
      <c r="BL1" s="9" t="s">
        <v>72</v>
      </c>
      <c r="BM1" s="54" t="s">
        <v>90</v>
      </c>
      <c r="BN1" s="54"/>
      <c r="BO1" s="54"/>
      <c r="BP1" s="9" t="s">
        <v>73</v>
      </c>
      <c r="BQ1" s="54" t="s">
        <v>90</v>
      </c>
      <c r="BR1" s="54"/>
      <c r="BS1" s="54"/>
      <c r="BT1" s="9" t="s">
        <v>94</v>
      </c>
      <c r="BU1" s="54" t="s">
        <v>90</v>
      </c>
    </row>
    <row r="2" spans="1:73" x14ac:dyDescent="0.35">
      <c r="A2" t="s">
        <v>136</v>
      </c>
      <c r="B2">
        <v>2014</v>
      </c>
      <c r="C2">
        <v>2014</v>
      </c>
      <c r="D2">
        <v>2014</v>
      </c>
      <c r="E2">
        <v>0</v>
      </c>
      <c r="F2">
        <v>0</v>
      </c>
      <c r="G2">
        <v>1</v>
      </c>
      <c r="H2" t="s">
        <v>137</v>
      </c>
      <c r="I2">
        <v>12</v>
      </c>
      <c r="J2" t="s">
        <v>0</v>
      </c>
      <c r="K2" t="s">
        <v>138</v>
      </c>
      <c r="L2">
        <v>728</v>
      </c>
      <c r="M2" t="s">
        <v>43</v>
      </c>
      <c r="N2" t="s">
        <v>139</v>
      </c>
      <c r="V2" t="s">
        <v>140</v>
      </c>
      <c r="W2" t="s">
        <v>141</v>
      </c>
      <c r="X2">
        <v>1</v>
      </c>
      <c r="Y2" t="s">
        <v>142</v>
      </c>
      <c r="AF2">
        <v>3643078</v>
      </c>
      <c r="AI2">
        <v>0</v>
      </c>
      <c r="AK2" s="57">
        <v>1</v>
      </c>
      <c r="AL2" s="22" t="s">
        <v>0</v>
      </c>
      <c r="AM2">
        <f>SUMIFS($AF$2:$AF$3500,$J$2:$J$3500, $AL2,$B$2:$B$3500,AM$1)</f>
        <v>3643078</v>
      </c>
      <c r="AN2">
        <f t="shared" ref="AN2:AO17" si="0">SUMIFS($AF$2:$AF$3500,$J$2:$J$3500, $AL2,$B$2:$B$3500,AN$1)</f>
        <v>8933100</v>
      </c>
      <c r="AO2">
        <f t="shared" si="0"/>
        <v>7086978</v>
      </c>
      <c r="AP2" s="63">
        <f>IFERROR(AVERAGEIF(AM2:AO2,"&gt;0"), 0)</f>
        <v>6554385.333333333</v>
      </c>
      <c r="AR2" s="22" t="s">
        <v>2</v>
      </c>
      <c r="AS2" s="55">
        <f>VLOOKUP(AR2,$AL$1:$AP$55,5,FALSE)</f>
        <v>0</v>
      </c>
      <c r="AU2" s="57">
        <v>1</v>
      </c>
      <c r="AV2" s="22" t="s">
        <v>5</v>
      </c>
      <c r="AW2" s="55">
        <f>VLOOKUP(AV2,$AL$1:$AP$55,5,FALSE)</f>
        <v>0</v>
      </c>
      <c r="AY2" s="57">
        <v>1</v>
      </c>
      <c r="AZ2" s="22" t="s">
        <v>5</v>
      </c>
      <c r="BA2" s="55">
        <f>VLOOKUP(AZ2,$AL$1:$AP$55,5,FALSE)</f>
        <v>0</v>
      </c>
      <c r="BC2" s="57">
        <v>1</v>
      </c>
      <c r="BD2" s="22" t="s">
        <v>1</v>
      </c>
      <c r="BE2" s="55">
        <f>VLOOKUP(BD2,$AL$1:$AP$55,5,FALSE)</f>
        <v>0</v>
      </c>
      <c r="BG2" s="57">
        <v>1</v>
      </c>
      <c r="BH2" s="22" t="s">
        <v>2</v>
      </c>
      <c r="BI2" s="55">
        <f>VLOOKUP(BH2,$AL$1:$AP$55,5,FALSE)</f>
        <v>0</v>
      </c>
      <c r="BK2" s="57">
        <v>1</v>
      </c>
      <c r="BL2" s="22" t="s">
        <v>13</v>
      </c>
      <c r="BM2" s="55">
        <f>VLOOKUP(BL2,$AL$1:$AP$55,5,FALSE)</f>
        <v>0</v>
      </c>
      <c r="BO2" s="57">
        <v>1</v>
      </c>
      <c r="BP2" s="22" t="s">
        <v>1</v>
      </c>
      <c r="BQ2" s="55">
        <f>VLOOKUP(BP2,$AL$1:$AP$55,5,FALSE)</f>
        <v>0</v>
      </c>
      <c r="BS2" s="57">
        <v>1</v>
      </c>
      <c r="BT2" s="22" t="s">
        <v>0</v>
      </c>
      <c r="BU2" s="55">
        <f>VLOOKUP(BT2,$AL$1:$AP$55,5,FALSE)</f>
        <v>6554385.333333333</v>
      </c>
    </row>
    <row r="3" spans="1:73" x14ac:dyDescent="0.35">
      <c r="A3" t="s">
        <v>136</v>
      </c>
      <c r="B3">
        <v>2014</v>
      </c>
      <c r="C3">
        <v>2014</v>
      </c>
      <c r="D3">
        <v>2014</v>
      </c>
      <c r="E3">
        <v>0</v>
      </c>
      <c r="F3">
        <v>0</v>
      </c>
      <c r="G3">
        <v>1</v>
      </c>
      <c r="H3" t="s">
        <v>137</v>
      </c>
      <c r="I3">
        <v>36</v>
      </c>
      <c r="J3" t="s">
        <v>143</v>
      </c>
      <c r="K3" t="s">
        <v>144</v>
      </c>
      <c r="L3">
        <v>728</v>
      </c>
      <c r="M3" t="s">
        <v>43</v>
      </c>
      <c r="N3" t="s">
        <v>139</v>
      </c>
      <c r="V3" t="s">
        <v>140</v>
      </c>
      <c r="W3" t="s">
        <v>141</v>
      </c>
      <c r="X3">
        <v>1</v>
      </c>
      <c r="Y3" t="s">
        <v>142</v>
      </c>
      <c r="AF3">
        <v>33019</v>
      </c>
      <c r="AI3">
        <v>0</v>
      </c>
      <c r="AK3" s="57">
        <v>2</v>
      </c>
      <c r="AL3" s="22" t="s">
        <v>1</v>
      </c>
      <c r="AM3">
        <f t="shared" ref="AM3:AO55" si="1">SUMIFS($AF$2:$AF$3500,$J$2:$J$3500, $AL3,$B$2:$B$3500,AM$1)</f>
        <v>0</v>
      </c>
      <c r="AN3">
        <f t="shared" si="0"/>
        <v>0</v>
      </c>
      <c r="AO3">
        <f t="shared" si="0"/>
        <v>0</v>
      </c>
      <c r="AP3" s="63">
        <f t="shared" ref="AP3:AP56" si="2">IFERROR(AVERAGEIF(AM3:AO3,"&gt;0"), 0)</f>
        <v>0</v>
      </c>
      <c r="AR3" s="22" t="s">
        <v>4</v>
      </c>
      <c r="AS3" s="55">
        <f t="shared" ref="AS3:AS30" si="3">VLOOKUP(AR3,$AL$1:$AP$55,5,FALSE)</f>
        <v>0</v>
      </c>
      <c r="AU3" s="57">
        <v>2</v>
      </c>
      <c r="AV3" s="22" t="s">
        <v>10</v>
      </c>
      <c r="AW3" s="55">
        <f t="shared" ref="AW3:AW20" si="4">VLOOKUP(AV3,$AL$1:$AP$55,5,FALSE)</f>
        <v>0</v>
      </c>
      <c r="AY3" s="57">
        <v>2</v>
      </c>
      <c r="AZ3" s="22" t="s">
        <v>22</v>
      </c>
      <c r="BA3" s="55">
        <f t="shared" ref="BA3:BA7" si="5">VLOOKUP(AZ3,$AL$1:$AP$55,5,FALSE)</f>
        <v>0</v>
      </c>
      <c r="BC3" s="57">
        <v>2</v>
      </c>
      <c r="BD3" s="22" t="s">
        <v>5</v>
      </c>
      <c r="BE3" s="55">
        <f t="shared" ref="BE3:BE12" si="6">VLOOKUP(BD3,$AL$1:$AP$55,5,FALSE)</f>
        <v>0</v>
      </c>
      <c r="BG3" s="57">
        <v>2</v>
      </c>
      <c r="BH3" s="22" t="s">
        <v>4</v>
      </c>
      <c r="BI3" s="55">
        <f t="shared" ref="BI3:BI16" si="7">VLOOKUP(BH3,$AL$1:$AP$55,5,FALSE)</f>
        <v>0</v>
      </c>
      <c r="BK3" s="57">
        <v>2</v>
      </c>
      <c r="BL3" s="22" t="s">
        <v>16</v>
      </c>
      <c r="BM3" s="55">
        <f t="shared" ref="BM3:BM9" si="8">VLOOKUP(BL3,$AL$1:$AP$55,5,FALSE)</f>
        <v>0</v>
      </c>
      <c r="BO3" s="57">
        <v>2</v>
      </c>
      <c r="BP3" s="22" t="s">
        <v>3</v>
      </c>
      <c r="BQ3" s="55">
        <f t="shared" ref="BQ3:BQ16" si="9">VLOOKUP(BP3,$AL$1:$AP$55,5,FALSE)</f>
        <v>0</v>
      </c>
      <c r="BS3" s="57">
        <v>2</v>
      </c>
      <c r="BT3" s="22" t="s">
        <v>25</v>
      </c>
      <c r="BU3" s="55">
        <f t="shared" ref="BU3:BU6" si="10">VLOOKUP(BT3,$AL$1:$AP$55,5,FALSE)</f>
        <v>0</v>
      </c>
    </row>
    <row r="4" spans="1:73" x14ac:dyDescent="0.35">
      <c r="A4" t="s">
        <v>136</v>
      </c>
      <c r="B4">
        <v>2014</v>
      </c>
      <c r="C4">
        <v>2014</v>
      </c>
      <c r="D4">
        <v>2014</v>
      </c>
      <c r="E4">
        <v>0</v>
      </c>
      <c r="F4">
        <v>0</v>
      </c>
      <c r="G4">
        <v>1</v>
      </c>
      <c r="H4" t="s">
        <v>137</v>
      </c>
      <c r="I4">
        <v>40</v>
      </c>
      <c r="J4" t="s">
        <v>145</v>
      </c>
      <c r="K4" t="s">
        <v>146</v>
      </c>
      <c r="L4">
        <v>728</v>
      </c>
      <c r="M4" t="s">
        <v>43</v>
      </c>
      <c r="N4" t="s">
        <v>139</v>
      </c>
      <c r="V4" t="s">
        <v>140</v>
      </c>
      <c r="W4" t="s">
        <v>141</v>
      </c>
      <c r="X4">
        <v>1</v>
      </c>
      <c r="Y4" t="s">
        <v>142</v>
      </c>
      <c r="AF4">
        <v>104677</v>
      </c>
      <c r="AI4">
        <v>0</v>
      </c>
      <c r="AK4" s="57">
        <v>3</v>
      </c>
      <c r="AL4" s="22" t="s">
        <v>2</v>
      </c>
      <c r="AM4">
        <f t="shared" si="1"/>
        <v>0</v>
      </c>
      <c r="AN4">
        <f t="shared" si="0"/>
        <v>0</v>
      </c>
      <c r="AO4">
        <f t="shared" si="0"/>
        <v>0</v>
      </c>
      <c r="AP4" s="63">
        <f t="shared" si="2"/>
        <v>0</v>
      </c>
      <c r="AR4" s="22" t="s">
        <v>6</v>
      </c>
      <c r="AS4" s="55">
        <f t="shared" si="3"/>
        <v>0</v>
      </c>
      <c r="AU4" s="57">
        <v>3</v>
      </c>
      <c r="AV4" s="56" t="s">
        <v>247</v>
      </c>
      <c r="AW4" s="55">
        <f t="shared" si="4"/>
        <v>0</v>
      </c>
      <c r="AY4" s="57">
        <v>3</v>
      </c>
      <c r="AZ4" s="22" t="s">
        <v>36</v>
      </c>
      <c r="BA4" s="55">
        <f t="shared" si="5"/>
        <v>798.33333333333337</v>
      </c>
      <c r="BC4" s="57">
        <v>3</v>
      </c>
      <c r="BD4" s="22" t="s">
        <v>7</v>
      </c>
      <c r="BE4" s="55">
        <f t="shared" si="6"/>
        <v>0</v>
      </c>
      <c r="BG4" s="57">
        <v>3</v>
      </c>
      <c r="BH4" s="22" t="s">
        <v>6</v>
      </c>
      <c r="BI4" s="55">
        <f t="shared" si="7"/>
        <v>0</v>
      </c>
      <c r="BK4" s="57">
        <v>3</v>
      </c>
      <c r="BL4" s="22" t="s">
        <v>17</v>
      </c>
      <c r="BM4" s="55">
        <f t="shared" si="8"/>
        <v>353019.5</v>
      </c>
      <c r="BO4" s="57">
        <v>3</v>
      </c>
      <c r="BP4" s="56" t="s">
        <v>247</v>
      </c>
      <c r="BQ4" s="55">
        <f t="shared" si="9"/>
        <v>0</v>
      </c>
      <c r="BS4" s="57">
        <v>3</v>
      </c>
      <c r="BT4" s="22" t="s">
        <v>29</v>
      </c>
      <c r="BU4" s="55">
        <f t="shared" si="10"/>
        <v>0</v>
      </c>
    </row>
    <row r="5" spans="1:73" x14ac:dyDescent="0.35">
      <c r="A5" t="s">
        <v>136</v>
      </c>
      <c r="B5">
        <v>2014</v>
      </c>
      <c r="C5">
        <v>2014</v>
      </c>
      <c r="D5">
        <v>2014</v>
      </c>
      <c r="E5">
        <v>0</v>
      </c>
      <c r="F5">
        <v>0</v>
      </c>
      <c r="G5">
        <v>1</v>
      </c>
      <c r="H5" t="s">
        <v>137</v>
      </c>
      <c r="I5">
        <v>56</v>
      </c>
      <c r="J5" t="s">
        <v>147</v>
      </c>
      <c r="K5" t="s">
        <v>148</v>
      </c>
      <c r="L5">
        <v>728</v>
      </c>
      <c r="M5" t="s">
        <v>43</v>
      </c>
      <c r="N5" t="s">
        <v>139</v>
      </c>
      <c r="V5" t="s">
        <v>140</v>
      </c>
      <c r="W5" t="s">
        <v>141</v>
      </c>
      <c r="X5">
        <v>1</v>
      </c>
      <c r="Y5" t="s">
        <v>142</v>
      </c>
      <c r="AF5">
        <v>4583</v>
      </c>
      <c r="AI5">
        <v>0</v>
      </c>
      <c r="AK5" s="57">
        <v>4</v>
      </c>
      <c r="AL5" s="22" t="s">
        <v>3</v>
      </c>
      <c r="AM5">
        <f t="shared" si="1"/>
        <v>0</v>
      </c>
      <c r="AN5">
        <f t="shared" si="0"/>
        <v>0</v>
      </c>
      <c r="AO5">
        <f t="shared" si="0"/>
        <v>0</v>
      </c>
      <c r="AP5" s="63">
        <f t="shared" si="2"/>
        <v>0</v>
      </c>
      <c r="AR5" s="22" t="s">
        <v>95</v>
      </c>
      <c r="AS5" s="55">
        <f t="shared" si="3"/>
        <v>0</v>
      </c>
      <c r="AU5" s="57">
        <v>4</v>
      </c>
      <c r="AV5" s="22" t="s">
        <v>13</v>
      </c>
      <c r="AW5" s="55">
        <f t="shared" si="4"/>
        <v>0</v>
      </c>
      <c r="AY5" s="57">
        <v>4</v>
      </c>
      <c r="AZ5" s="56" t="s">
        <v>96</v>
      </c>
      <c r="BA5" s="55">
        <f t="shared" si="5"/>
        <v>0</v>
      </c>
      <c r="BC5" s="57">
        <v>4</v>
      </c>
      <c r="BD5" s="22" t="s">
        <v>95</v>
      </c>
      <c r="BE5" s="55">
        <f t="shared" si="6"/>
        <v>0</v>
      </c>
      <c r="BG5" s="57">
        <v>4</v>
      </c>
      <c r="BH5" s="22" t="s">
        <v>97</v>
      </c>
      <c r="BI5" s="55">
        <f t="shared" si="7"/>
        <v>0</v>
      </c>
      <c r="BK5" s="57">
        <v>4</v>
      </c>
      <c r="BL5" s="22" t="s">
        <v>22</v>
      </c>
      <c r="BM5" s="55">
        <f t="shared" si="8"/>
        <v>0</v>
      </c>
      <c r="BO5" s="57">
        <v>4</v>
      </c>
      <c r="BP5" s="22" t="s">
        <v>23</v>
      </c>
      <c r="BQ5" s="55">
        <f t="shared" si="9"/>
        <v>0</v>
      </c>
      <c r="BS5" s="57">
        <v>4</v>
      </c>
      <c r="BT5" s="22" t="s">
        <v>31</v>
      </c>
      <c r="BU5" s="55">
        <f t="shared" si="10"/>
        <v>0</v>
      </c>
    </row>
    <row r="6" spans="1:73" x14ac:dyDescent="0.35">
      <c r="A6" t="s">
        <v>136</v>
      </c>
      <c r="B6">
        <v>2014</v>
      </c>
      <c r="C6">
        <v>2014</v>
      </c>
      <c r="D6">
        <v>2014</v>
      </c>
      <c r="E6">
        <v>0</v>
      </c>
      <c r="F6">
        <v>0</v>
      </c>
      <c r="G6">
        <v>1</v>
      </c>
      <c r="H6" t="s">
        <v>137</v>
      </c>
      <c r="I6">
        <v>124</v>
      </c>
      <c r="J6" t="s">
        <v>149</v>
      </c>
      <c r="K6" t="s">
        <v>150</v>
      </c>
      <c r="L6">
        <v>728</v>
      </c>
      <c r="M6" t="s">
        <v>43</v>
      </c>
      <c r="N6" t="s">
        <v>139</v>
      </c>
      <c r="V6" t="s">
        <v>140</v>
      </c>
      <c r="W6" t="s">
        <v>141</v>
      </c>
      <c r="X6">
        <v>1</v>
      </c>
      <c r="Y6" t="s">
        <v>142</v>
      </c>
      <c r="AF6">
        <v>3034</v>
      </c>
      <c r="AI6">
        <v>0</v>
      </c>
      <c r="AK6" s="57">
        <v>5</v>
      </c>
      <c r="AL6" s="22" t="s">
        <v>4</v>
      </c>
      <c r="AM6">
        <f t="shared" si="1"/>
        <v>0</v>
      </c>
      <c r="AN6">
        <f t="shared" si="0"/>
        <v>0</v>
      </c>
      <c r="AO6">
        <f t="shared" si="0"/>
        <v>0</v>
      </c>
      <c r="AP6" s="63">
        <f t="shared" si="2"/>
        <v>0</v>
      </c>
      <c r="AR6" s="22" t="s">
        <v>9</v>
      </c>
      <c r="AS6" s="55">
        <f t="shared" si="3"/>
        <v>0</v>
      </c>
      <c r="AU6" s="57">
        <v>5</v>
      </c>
      <c r="AV6" s="22" t="s">
        <v>14</v>
      </c>
      <c r="AW6" s="55">
        <f t="shared" si="4"/>
        <v>0</v>
      </c>
      <c r="AY6" s="57">
        <v>5</v>
      </c>
      <c r="AZ6" s="22" t="s">
        <v>47</v>
      </c>
      <c r="BA6" s="55">
        <f t="shared" si="5"/>
        <v>1622927</v>
      </c>
      <c r="BC6" s="57">
        <v>5</v>
      </c>
      <c r="BD6" s="22" t="s">
        <v>9</v>
      </c>
      <c r="BE6" s="55">
        <f t="shared" si="6"/>
        <v>0</v>
      </c>
      <c r="BG6" s="57">
        <v>5</v>
      </c>
      <c r="BH6" s="22" t="s">
        <v>245</v>
      </c>
      <c r="BI6" s="55">
        <f t="shared" si="7"/>
        <v>0</v>
      </c>
      <c r="BK6" s="57">
        <v>5</v>
      </c>
      <c r="BL6" s="22" t="s">
        <v>41</v>
      </c>
      <c r="BM6" s="55">
        <f t="shared" si="8"/>
        <v>0</v>
      </c>
      <c r="BO6" s="57">
        <v>5</v>
      </c>
      <c r="BP6" s="22" t="s">
        <v>26</v>
      </c>
      <c r="BQ6" s="55">
        <f t="shared" si="9"/>
        <v>0</v>
      </c>
      <c r="BS6" s="57">
        <v>5</v>
      </c>
      <c r="BT6" s="22" t="s">
        <v>46</v>
      </c>
      <c r="BU6" s="55">
        <f t="shared" si="10"/>
        <v>0</v>
      </c>
    </row>
    <row r="7" spans="1:73" x14ac:dyDescent="0.35">
      <c r="A7" t="s">
        <v>136</v>
      </c>
      <c r="B7">
        <v>2014</v>
      </c>
      <c r="C7">
        <v>2014</v>
      </c>
      <c r="D7">
        <v>2014</v>
      </c>
      <c r="E7">
        <v>0</v>
      </c>
      <c r="F7">
        <v>0</v>
      </c>
      <c r="G7">
        <v>1</v>
      </c>
      <c r="H7" t="s">
        <v>137</v>
      </c>
      <c r="I7">
        <v>156</v>
      </c>
      <c r="J7" t="s">
        <v>151</v>
      </c>
      <c r="K7" t="s">
        <v>152</v>
      </c>
      <c r="L7">
        <v>728</v>
      </c>
      <c r="M7" t="s">
        <v>43</v>
      </c>
      <c r="N7" t="s">
        <v>139</v>
      </c>
      <c r="V7" t="s">
        <v>140</v>
      </c>
      <c r="W7" t="s">
        <v>141</v>
      </c>
      <c r="X7">
        <v>1</v>
      </c>
      <c r="Y7" t="s">
        <v>142</v>
      </c>
      <c r="AF7">
        <v>4329242102</v>
      </c>
      <c r="AI7">
        <v>0</v>
      </c>
      <c r="AK7" s="57">
        <v>6</v>
      </c>
      <c r="AL7" s="22" t="s">
        <v>5</v>
      </c>
      <c r="AM7">
        <f t="shared" si="1"/>
        <v>0</v>
      </c>
      <c r="AN7">
        <f t="shared" si="0"/>
        <v>0</v>
      </c>
      <c r="AO7">
        <f t="shared" si="0"/>
        <v>0</v>
      </c>
      <c r="AP7" s="63">
        <f t="shared" si="2"/>
        <v>0</v>
      </c>
      <c r="AR7" s="22" t="s">
        <v>10</v>
      </c>
      <c r="AS7" s="55">
        <f t="shared" si="3"/>
        <v>0</v>
      </c>
      <c r="AU7" s="57">
        <v>6</v>
      </c>
      <c r="AV7" s="22" t="s">
        <v>16</v>
      </c>
      <c r="AW7" s="55">
        <f t="shared" si="4"/>
        <v>0</v>
      </c>
      <c r="AY7" s="57">
        <v>6</v>
      </c>
      <c r="AZ7" s="22" t="s">
        <v>43</v>
      </c>
      <c r="BA7" s="55">
        <f t="shared" si="5"/>
        <v>0</v>
      </c>
      <c r="BC7" s="57">
        <v>6</v>
      </c>
      <c r="BD7" s="22" t="s">
        <v>11</v>
      </c>
      <c r="BE7" s="55">
        <f t="shared" si="6"/>
        <v>0</v>
      </c>
      <c r="BG7" s="57">
        <v>6</v>
      </c>
      <c r="BH7" s="22" t="s">
        <v>19</v>
      </c>
      <c r="BI7" s="55">
        <f t="shared" si="7"/>
        <v>0</v>
      </c>
      <c r="BK7" s="57">
        <v>6</v>
      </c>
      <c r="BL7" s="22" t="s">
        <v>43</v>
      </c>
      <c r="BM7" s="55">
        <f t="shared" si="8"/>
        <v>0</v>
      </c>
      <c r="BO7" s="57">
        <v>6</v>
      </c>
      <c r="BP7" s="22" t="s">
        <v>27</v>
      </c>
      <c r="BQ7" s="55">
        <f t="shared" si="9"/>
        <v>0</v>
      </c>
      <c r="BT7" s="22" t="s">
        <v>94</v>
      </c>
      <c r="BU7" s="55">
        <f>SUM(BU2:BU6)</f>
        <v>6554385.333333333</v>
      </c>
    </row>
    <row r="8" spans="1:73" x14ac:dyDescent="0.35">
      <c r="A8" t="s">
        <v>136</v>
      </c>
      <c r="B8">
        <v>2014</v>
      </c>
      <c r="C8">
        <v>2014</v>
      </c>
      <c r="D8">
        <v>2014</v>
      </c>
      <c r="E8">
        <v>0</v>
      </c>
      <c r="F8">
        <v>0</v>
      </c>
      <c r="G8">
        <v>1</v>
      </c>
      <c r="H8" t="s">
        <v>137</v>
      </c>
      <c r="I8">
        <v>203</v>
      </c>
      <c r="J8" t="s">
        <v>153</v>
      </c>
      <c r="K8" t="s">
        <v>154</v>
      </c>
      <c r="L8">
        <v>728</v>
      </c>
      <c r="M8" t="s">
        <v>43</v>
      </c>
      <c r="N8" t="s">
        <v>139</v>
      </c>
      <c r="V8" t="s">
        <v>140</v>
      </c>
      <c r="W8" t="s">
        <v>141</v>
      </c>
      <c r="X8">
        <v>1</v>
      </c>
      <c r="Y8" t="s">
        <v>142</v>
      </c>
      <c r="AF8">
        <v>8623</v>
      </c>
      <c r="AI8">
        <v>0</v>
      </c>
      <c r="AK8" s="57">
        <v>7</v>
      </c>
      <c r="AL8" s="22" t="s">
        <v>6</v>
      </c>
      <c r="AM8">
        <f t="shared" si="1"/>
        <v>0</v>
      </c>
      <c r="AN8">
        <f t="shared" si="0"/>
        <v>0</v>
      </c>
      <c r="AO8">
        <f t="shared" si="0"/>
        <v>0</v>
      </c>
      <c r="AP8" s="63">
        <f t="shared" si="2"/>
        <v>0</v>
      </c>
      <c r="AR8" s="22" t="s">
        <v>97</v>
      </c>
      <c r="AS8" s="55">
        <f t="shared" si="3"/>
        <v>0</v>
      </c>
      <c r="AU8" s="57">
        <v>7</v>
      </c>
      <c r="AV8" s="22" t="s">
        <v>17</v>
      </c>
      <c r="AW8" s="55">
        <f t="shared" si="4"/>
        <v>353019.5</v>
      </c>
      <c r="AZ8" s="22" t="s">
        <v>64</v>
      </c>
      <c r="BA8" s="55">
        <f>SUM(BA2:BA7)</f>
        <v>1623725.3333333333</v>
      </c>
      <c r="BC8" s="57">
        <v>7</v>
      </c>
      <c r="BD8" s="56" t="s">
        <v>247</v>
      </c>
      <c r="BE8" s="55">
        <f t="shared" si="6"/>
        <v>0</v>
      </c>
      <c r="BG8" s="57">
        <v>7</v>
      </c>
      <c r="BH8" s="22" t="s">
        <v>20</v>
      </c>
      <c r="BI8" s="55">
        <f t="shared" si="7"/>
        <v>0</v>
      </c>
      <c r="BK8" s="57">
        <v>7</v>
      </c>
      <c r="BL8" s="22" t="s">
        <v>44</v>
      </c>
      <c r="BM8" s="55">
        <f t="shared" si="8"/>
        <v>1043</v>
      </c>
      <c r="BO8" s="57">
        <v>7</v>
      </c>
      <c r="BP8" s="22" t="s">
        <v>30</v>
      </c>
      <c r="BQ8" s="55">
        <f t="shared" si="9"/>
        <v>0</v>
      </c>
    </row>
    <row r="9" spans="1:73" x14ac:dyDescent="0.35">
      <c r="A9" t="s">
        <v>136</v>
      </c>
      <c r="B9">
        <v>2014</v>
      </c>
      <c r="C9">
        <v>2014</v>
      </c>
      <c r="D9">
        <v>2014</v>
      </c>
      <c r="E9">
        <v>0</v>
      </c>
      <c r="F9">
        <v>0</v>
      </c>
      <c r="G9">
        <v>1</v>
      </c>
      <c r="H9" t="s">
        <v>137</v>
      </c>
      <c r="I9">
        <v>208</v>
      </c>
      <c r="J9" t="s">
        <v>155</v>
      </c>
      <c r="K9" t="s">
        <v>156</v>
      </c>
      <c r="L9">
        <v>728</v>
      </c>
      <c r="M9" t="s">
        <v>43</v>
      </c>
      <c r="N9" t="s">
        <v>139</v>
      </c>
      <c r="V9" t="s">
        <v>140</v>
      </c>
      <c r="W9" t="s">
        <v>141</v>
      </c>
      <c r="X9">
        <v>1</v>
      </c>
      <c r="Y9" t="s">
        <v>142</v>
      </c>
      <c r="AF9">
        <v>178</v>
      </c>
      <c r="AI9">
        <v>0</v>
      </c>
      <c r="AK9" s="57">
        <v>8</v>
      </c>
      <c r="AL9" s="22" t="s">
        <v>7</v>
      </c>
      <c r="AM9">
        <f t="shared" si="1"/>
        <v>0</v>
      </c>
      <c r="AN9">
        <f t="shared" si="0"/>
        <v>0</v>
      </c>
      <c r="AO9">
        <f t="shared" si="0"/>
        <v>0</v>
      </c>
      <c r="AP9" s="63">
        <f t="shared" si="2"/>
        <v>0</v>
      </c>
      <c r="AR9" s="22" t="s">
        <v>13</v>
      </c>
      <c r="AS9" s="55">
        <f t="shared" si="3"/>
        <v>0</v>
      </c>
      <c r="AU9" s="57">
        <v>8</v>
      </c>
      <c r="AV9" s="22" t="s">
        <v>22</v>
      </c>
      <c r="AW9" s="55">
        <f t="shared" si="4"/>
        <v>0</v>
      </c>
      <c r="BC9" s="57">
        <v>8</v>
      </c>
      <c r="BD9" s="22" t="s">
        <v>15</v>
      </c>
      <c r="BE9" s="55">
        <f t="shared" si="6"/>
        <v>0</v>
      </c>
      <c r="BG9" s="57">
        <v>8</v>
      </c>
      <c r="BH9" s="22" t="s">
        <v>21</v>
      </c>
      <c r="BI9" s="55">
        <f t="shared" si="7"/>
        <v>0</v>
      </c>
      <c r="BK9" s="57">
        <v>8</v>
      </c>
      <c r="BL9" s="22" t="s">
        <v>47</v>
      </c>
      <c r="BM9" s="55">
        <f t="shared" si="8"/>
        <v>1622927</v>
      </c>
      <c r="BO9" s="57">
        <v>8</v>
      </c>
      <c r="BP9" s="22" t="s">
        <v>32</v>
      </c>
      <c r="BQ9" s="55">
        <f t="shared" si="9"/>
        <v>0</v>
      </c>
    </row>
    <row r="10" spans="1:73" x14ac:dyDescent="0.35">
      <c r="A10" t="s">
        <v>136</v>
      </c>
      <c r="B10">
        <v>2014</v>
      </c>
      <c r="C10">
        <v>2014</v>
      </c>
      <c r="D10">
        <v>2014</v>
      </c>
      <c r="E10">
        <v>0</v>
      </c>
      <c r="F10">
        <v>0</v>
      </c>
      <c r="G10">
        <v>1</v>
      </c>
      <c r="H10" t="s">
        <v>137</v>
      </c>
      <c r="I10">
        <v>218</v>
      </c>
      <c r="J10" t="s">
        <v>157</v>
      </c>
      <c r="K10" t="s">
        <v>158</v>
      </c>
      <c r="L10">
        <v>728</v>
      </c>
      <c r="M10" t="s">
        <v>43</v>
      </c>
      <c r="N10" t="s">
        <v>139</v>
      </c>
      <c r="V10" t="s">
        <v>140</v>
      </c>
      <c r="W10" t="s">
        <v>141</v>
      </c>
      <c r="X10">
        <v>1</v>
      </c>
      <c r="Y10" t="s">
        <v>142</v>
      </c>
      <c r="AF10">
        <v>6517</v>
      </c>
      <c r="AI10">
        <v>0</v>
      </c>
      <c r="AK10" s="57">
        <v>9</v>
      </c>
      <c r="AL10" s="22" t="s">
        <v>95</v>
      </c>
      <c r="AM10">
        <f t="shared" si="1"/>
        <v>0</v>
      </c>
      <c r="AN10">
        <f t="shared" si="0"/>
        <v>0</v>
      </c>
      <c r="AO10">
        <f t="shared" si="0"/>
        <v>0</v>
      </c>
      <c r="AP10" s="63">
        <f t="shared" si="2"/>
        <v>0</v>
      </c>
      <c r="AR10" s="22" t="s">
        <v>14</v>
      </c>
      <c r="AS10" s="55">
        <f t="shared" si="3"/>
        <v>0</v>
      </c>
      <c r="AU10" s="57">
        <v>9</v>
      </c>
      <c r="AV10" s="22" t="s">
        <v>25</v>
      </c>
      <c r="AW10" s="55">
        <f t="shared" si="4"/>
        <v>0</v>
      </c>
      <c r="BC10" s="57">
        <v>9</v>
      </c>
      <c r="BD10" s="22" t="s">
        <v>18</v>
      </c>
      <c r="BE10" s="55">
        <f t="shared" si="6"/>
        <v>0</v>
      </c>
      <c r="BG10" s="57">
        <v>9</v>
      </c>
      <c r="BH10" s="22" t="s">
        <v>24</v>
      </c>
      <c r="BI10" s="55">
        <f t="shared" si="7"/>
        <v>0</v>
      </c>
      <c r="BL10" s="22" t="s">
        <v>72</v>
      </c>
      <c r="BM10" s="55">
        <f>SUM(BM2:BM9)</f>
        <v>1976989.5</v>
      </c>
      <c r="BO10" s="57">
        <v>9</v>
      </c>
      <c r="BP10" s="22" t="s">
        <v>33</v>
      </c>
      <c r="BQ10" s="55">
        <f t="shared" si="9"/>
        <v>0</v>
      </c>
    </row>
    <row r="11" spans="1:73" x14ac:dyDescent="0.35">
      <c r="A11" t="s">
        <v>136</v>
      </c>
      <c r="B11">
        <v>2014</v>
      </c>
      <c r="C11">
        <v>2014</v>
      </c>
      <c r="D11">
        <v>2014</v>
      </c>
      <c r="E11">
        <v>0</v>
      </c>
      <c r="F11">
        <v>0</v>
      </c>
      <c r="G11">
        <v>1</v>
      </c>
      <c r="H11" t="s">
        <v>137</v>
      </c>
      <c r="I11">
        <v>231</v>
      </c>
      <c r="J11" t="s">
        <v>17</v>
      </c>
      <c r="K11" t="s">
        <v>159</v>
      </c>
      <c r="L11">
        <v>728</v>
      </c>
      <c r="M11" t="s">
        <v>43</v>
      </c>
      <c r="N11" t="s">
        <v>139</v>
      </c>
      <c r="V11" t="s">
        <v>140</v>
      </c>
      <c r="W11" t="s">
        <v>141</v>
      </c>
      <c r="X11">
        <v>1</v>
      </c>
      <c r="Y11" t="s">
        <v>142</v>
      </c>
      <c r="AF11">
        <v>409270</v>
      </c>
      <c r="AI11">
        <v>0</v>
      </c>
      <c r="AK11" s="57">
        <v>10</v>
      </c>
      <c r="AL11" s="22" t="s">
        <v>9</v>
      </c>
      <c r="AM11">
        <f t="shared" si="1"/>
        <v>0</v>
      </c>
      <c r="AN11">
        <f t="shared" si="0"/>
        <v>0</v>
      </c>
      <c r="AO11">
        <f t="shared" si="0"/>
        <v>0</v>
      </c>
      <c r="AP11" s="63">
        <f t="shared" si="2"/>
        <v>0</v>
      </c>
      <c r="AR11" s="22" t="s">
        <v>16</v>
      </c>
      <c r="AS11" s="55">
        <f t="shared" si="3"/>
        <v>0</v>
      </c>
      <c r="AU11" s="57">
        <v>10</v>
      </c>
      <c r="AV11" s="22" t="s">
        <v>26</v>
      </c>
      <c r="AW11" s="55">
        <f t="shared" si="4"/>
        <v>0</v>
      </c>
      <c r="BC11" s="57">
        <v>10</v>
      </c>
      <c r="BD11" s="22" t="s">
        <v>36</v>
      </c>
      <c r="BE11" s="55">
        <f t="shared" si="6"/>
        <v>798.33333333333337</v>
      </c>
      <c r="BG11" s="57">
        <v>10</v>
      </c>
      <c r="BH11" s="22" t="s">
        <v>28</v>
      </c>
      <c r="BI11" s="55">
        <f t="shared" si="7"/>
        <v>0</v>
      </c>
      <c r="BO11" s="57">
        <v>10</v>
      </c>
      <c r="BP11" s="22" t="s">
        <v>39</v>
      </c>
      <c r="BQ11" s="55">
        <f t="shared" si="9"/>
        <v>0</v>
      </c>
    </row>
    <row r="12" spans="1:73" x14ac:dyDescent="0.35">
      <c r="A12" t="s">
        <v>136</v>
      </c>
      <c r="B12">
        <v>2014</v>
      </c>
      <c r="C12">
        <v>2014</v>
      </c>
      <c r="D12">
        <v>2014</v>
      </c>
      <c r="E12">
        <v>0</v>
      </c>
      <c r="F12">
        <v>0</v>
      </c>
      <c r="G12">
        <v>1</v>
      </c>
      <c r="H12" t="s">
        <v>137</v>
      </c>
      <c r="I12">
        <v>246</v>
      </c>
      <c r="J12" t="s">
        <v>160</v>
      </c>
      <c r="K12" t="s">
        <v>161</v>
      </c>
      <c r="L12">
        <v>728</v>
      </c>
      <c r="M12" t="s">
        <v>43</v>
      </c>
      <c r="N12" t="s">
        <v>139</v>
      </c>
      <c r="V12" t="s">
        <v>140</v>
      </c>
      <c r="W12" t="s">
        <v>141</v>
      </c>
      <c r="X12">
        <v>1</v>
      </c>
      <c r="Y12" t="s">
        <v>142</v>
      </c>
      <c r="AF12">
        <v>179</v>
      </c>
      <c r="AI12">
        <v>0</v>
      </c>
      <c r="AK12" s="57">
        <v>11</v>
      </c>
      <c r="AL12" s="22" t="s">
        <v>10</v>
      </c>
      <c r="AM12">
        <f t="shared" si="1"/>
        <v>0</v>
      </c>
      <c r="AN12">
        <f t="shared" si="0"/>
        <v>0</v>
      </c>
      <c r="AO12">
        <f t="shared" si="0"/>
        <v>0</v>
      </c>
      <c r="AP12" s="63">
        <f t="shared" si="2"/>
        <v>0</v>
      </c>
      <c r="AR12" s="22" t="s">
        <v>245</v>
      </c>
      <c r="AS12" s="55">
        <f t="shared" si="3"/>
        <v>0</v>
      </c>
      <c r="AU12" s="57">
        <v>11</v>
      </c>
      <c r="AV12" s="22" t="s">
        <v>27</v>
      </c>
      <c r="AW12" s="55">
        <f t="shared" si="4"/>
        <v>0</v>
      </c>
      <c r="BC12" s="57">
        <v>11</v>
      </c>
      <c r="BD12" s="22" t="s">
        <v>37</v>
      </c>
      <c r="BE12" s="55">
        <f t="shared" si="6"/>
        <v>0</v>
      </c>
      <c r="BG12" s="57">
        <v>11</v>
      </c>
      <c r="BH12" s="22" t="s">
        <v>34</v>
      </c>
      <c r="BI12" s="55">
        <f t="shared" si="7"/>
        <v>0</v>
      </c>
      <c r="BO12" s="57">
        <v>11</v>
      </c>
      <c r="BP12" s="22" t="s">
        <v>42</v>
      </c>
      <c r="BQ12" s="55">
        <f t="shared" si="9"/>
        <v>17928</v>
      </c>
    </row>
    <row r="13" spans="1:73" x14ac:dyDescent="0.35">
      <c r="A13" t="s">
        <v>136</v>
      </c>
      <c r="B13">
        <v>2014</v>
      </c>
      <c r="C13">
        <v>2014</v>
      </c>
      <c r="D13">
        <v>2014</v>
      </c>
      <c r="E13">
        <v>0</v>
      </c>
      <c r="F13">
        <v>0</v>
      </c>
      <c r="G13">
        <v>1</v>
      </c>
      <c r="H13" t="s">
        <v>137</v>
      </c>
      <c r="I13">
        <v>251</v>
      </c>
      <c r="J13" t="s">
        <v>162</v>
      </c>
      <c r="K13" t="s">
        <v>163</v>
      </c>
      <c r="L13">
        <v>728</v>
      </c>
      <c r="M13" t="s">
        <v>43</v>
      </c>
      <c r="N13" t="s">
        <v>139</v>
      </c>
      <c r="V13" t="s">
        <v>140</v>
      </c>
      <c r="W13" t="s">
        <v>141</v>
      </c>
      <c r="X13">
        <v>1</v>
      </c>
      <c r="Y13" t="s">
        <v>142</v>
      </c>
      <c r="AF13">
        <v>2001</v>
      </c>
      <c r="AI13">
        <v>0</v>
      </c>
      <c r="AK13" s="57">
        <v>12</v>
      </c>
      <c r="AL13" s="22" t="s">
        <v>11</v>
      </c>
      <c r="AM13">
        <f t="shared" si="1"/>
        <v>0</v>
      </c>
      <c r="AN13">
        <f t="shared" si="0"/>
        <v>0</v>
      </c>
      <c r="AO13">
        <f t="shared" si="0"/>
        <v>0</v>
      </c>
      <c r="AP13" s="63">
        <f t="shared" si="2"/>
        <v>0</v>
      </c>
      <c r="AR13" s="22" t="s">
        <v>19</v>
      </c>
      <c r="AS13" s="55">
        <f t="shared" si="3"/>
        <v>0</v>
      </c>
      <c r="AU13" s="57">
        <v>12</v>
      </c>
      <c r="AV13" s="22" t="s">
        <v>30</v>
      </c>
      <c r="AW13" s="55">
        <f t="shared" si="4"/>
        <v>0</v>
      </c>
      <c r="BD13" s="22" t="s">
        <v>92</v>
      </c>
      <c r="BE13" s="55">
        <f>SUM(BE2:BE12)</f>
        <v>798.33333333333337</v>
      </c>
      <c r="BG13" s="57">
        <v>12</v>
      </c>
      <c r="BH13" s="22" t="s">
        <v>35</v>
      </c>
      <c r="BI13" s="55">
        <f t="shared" si="7"/>
        <v>0</v>
      </c>
      <c r="BO13" s="57">
        <v>12</v>
      </c>
      <c r="BP13" s="22" t="s">
        <v>246</v>
      </c>
      <c r="BQ13" s="55">
        <f t="shared" si="9"/>
        <v>0</v>
      </c>
    </row>
    <row r="14" spans="1:73" x14ac:dyDescent="0.35">
      <c r="A14" t="s">
        <v>136</v>
      </c>
      <c r="B14">
        <v>2014</v>
      </c>
      <c r="C14">
        <v>2014</v>
      </c>
      <c r="D14">
        <v>2014</v>
      </c>
      <c r="E14">
        <v>0</v>
      </c>
      <c r="F14">
        <v>0</v>
      </c>
      <c r="G14">
        <v>1</v>
      </c>
      <c r="H14" t="s">
        <v>137</v>
      </c>
      <c r="I14">
        <v>276</v>
      </c>
      <c r="J14" t="s">
        <v>164</v>
      </c>
      <c r="K14" t="s">
        <v>165</v>
      </c>
      <c r="L14">
        <v>728</v>
      </c>
      <c r="M14" t="s">
        <v>43</v>
      </c>
      <c r="N14" t="s">
        <v>139</v>
      </c>
      <c r="V14" t="s">
        <v>140</v>
      </c>
      <c r="W14" t="s">
        <v>141</v>
      </c>
      <c r="X14">
        <v>1</v>
      </c>
      <c r="Y14" t="s">
        <v>142</v>
      </c>
      <c r="AF14">
        <v>41793</v>
      </c>
      <c r="AI14">
        <v>0</v>
      </c>
      <c r="AK14" s="57">
        <v>13</v>
      </c>
      <c r="AL14" s="56" t="s">
        <v>247</v>
      </c>
      <c r="AM14">
        <f t="shared" si="1"/>
        <v>0</v>
      </c>
      <c r="AN14">
        <f t="shared" si="0"/>
        <v>0</v>
      </c>
      <c r="AO14">
        <f t="shared" si="0"/>
        <v>0</v>
      </c>
      <c r="AP14" s="63">
        <f t="shared" si="2"/>
        <v>0</v>
      </c>
      <c r="AR14" s="22" t="s">
        <v>20</v>
      </c>
      <c r="AS14" s="55">
        <f t="shared" si="3"/>
        <v>0</v>
      </c>
      <c r="AU14" s="57">
        <v>13</v>
      </c>
      <c r="AV14" s="22" t="s">
        <v>36</v>
      </c>
      <c r="AW14" s="55">
        <f t="shared" si="4"/>
        <v>798.33333333333337</v>
      </c>
      <c r="BG14" s="57">
        <v>13</v>
      </c>
      <c r="BH14" s="22" t="s">
        <v>38</v>
      </c>
      <c r="BI14" s="55">
        <f t="shared" si="7"/>
        <v>0</v>
      </c>
      <c r="BO14" s="57">
        <v>13</v>
      </c>
      <c r="BP14" s="56" t="s">
        <v>96</v>
      </c>
      <c r="BQ14" s="55">
        <f t="shared" si="9"/>
        <v>0</v>
      </c>
    </row>
    <row r="15" spans="1:73" x14ac:dyDescent="0.35">
      <c r="A15" t="s">
        <v>136</v>
      </c>
      <c r="B15">
        <v>2014</v>
      </c>
      <c r="C15">
        <v>2014</v>
      </c>
      <c r="D15">
        <v>2014</v>
      </c>
      <c r="E15">
        <v>0</v>
      </c>
      <c r="F15">
        <v>0</v>
      </c>
      <c r="G15">
        <v>1</v>
      </c>
      <c r="H15" t="s">
        <v>137</v>
      </c>
      <c r="I15">
        <v>344</v>
      </c>
      <c r="J15" t="s">
        <v>166</v>
      </c>
      <c r="K15" t="s">
        <v>167</v>
      </c>
      <c r="L15">
        <v>728</v>
      </c>
      <c r="M15" t="s">
        <v>43</v>
      </c>
      <c r="N15" t="s">
        <v>139</v>
      </c>
      <c r="V15" t="s">
        <v>140</v>
      </c>
      <c r="W15" t="s">
        <v>141</v>
      </c>
      <c r="X15">
        <v>1</v>
      </c>
      <c r="Y15" t="s">
        <v>142</v>
      </c>
      <c r="AF15">
        <v>16360</v>
      </c>
      <c r="AI15">
        <v>0</v>
      </c>
      <c r="AK15" s="57">
        <v>14</v>
      </c>
      <c r="AL15" s="22" t="s">
        <v>97</v>
      </c>
      <c r="AM15">
        <f t="shared" si="1"/>
        <v>0</v>
      </c>
      <c r="AN15">
        <f t="shared" si="0"/>
        <v>0</v>
      </c>
      <c r="AO15">
        <f t="shared" si="0"/>
        <v>0</v>
      </c>
      <c r="AP15" s="63">
        <f t="shared" si="2"/>
        <v>0</v>
      </c>
      <c r="AR15" s="22" t="s">
        <v>21</v>
      </c>
      <c r="AS15" s="55">
        <f t="shared" si="3"/>
        <v>0</v>
      </c>
      <c r="AU15" s="57">
        <v>14</v>
      </c>
      <c r="AV15" s="22" t="s">
        <v>39</v>
      </c>
      <c r="AW15" s="55">
        <f t="shared" si="4"/>
        <v>0</v>
      </c>
      <c r="BG15" s="57">
        <v>14</v>
      </c>
      <c r="BH15" s="22" t="s">
        <v>40</v>
      </c>
      <c r="BI15" s="55">
        <f t="shared" si="7"/>
        <v>0</v>
      </c>
      <c r="BO15" s="57">
        <v>14</v>
      </c>
      <c r="BP15" s="22" t="s">
        <v>48</v>
      </c>
      <c r="BQ15" s="55">
        <f t="shared" si="9"/>
        <v>49514</v>
      </c>
    </row>
    <row r="16" spans="1:73" x14ac:dyDescent="0.35">
      <c r="A16" t="s">
        <v>136</v>
      </c>
      <c r="B16">
        <v>2014</v>
      </c>
      <c r="C16">
        <v>2014</v>
      </c>
      <c r="D16">
        <v>2014</v>
      </c>
      <c r="E16">
        <v>0</v>
      </c>
      <c r="F16">
        <v>0</v>
      </c>
      <c r="G16">
        <v>1</v>
      </c>
      <c r="H16" t="s">
        <v>137</v>
      </c>
      <c r="I16">
        <v>376</v>
      </c>
      <c r="J16" t="s">
        <v>168</v>
      </c>
      <c r="K16" t="s">
        <v>169</v>
      </c>
      <c r="L16">
        <v>728</v>
      </c>
      <c r="M16" t="s">
        <v>43</v>
      </c>
      <c r="N16" t="s">
        <v>139</v>
      </c>
      <c r="V16" t="s">
        <v>140</v>
      </c>
      <c r="W16" t="s">
        <v>141</v>
      </c>
      <c r="X16">
        <v>1</v>
      </c>
      <c r="Y16" t="s">
        <v>142</v>
      </c>
      <c r="AF16">
        <v>8000</v>
      </c>
      <c r="AI16">
        <v>0</v>
      </c>
      <c r="AK16" s="57">
        <v>15</v>
      </c>
      <c r="AL16" s="22" t="s">
        <v>13</v>
      </c>
      <c r="AM16">
        <f t="shared" si="1"/>
        <v>0</v>
      </c>
      <c r="AN16">
        <f t="shared" si="0"/>
        <v>0</v>
      </c>
      <c r="AO16">
        <f t="shared" si="0"/>
        <v>0</v>
      </c>
      <c r="AP16" s="63">
        <f t="shared" si="2"/>
        <v>0</v>
      </c>
      <c r="AR16" s="22" t="s">
        <v>22</v>
      </c>
      <c r="AS16" s="55">
        <f t="shared" si="3"/>
        <v>0</v>
      </c>
      <c r="AU16" s="57">
        <v>15</v>
      </c>
      <c r="AV16" s="22" t="s">
        <v>44</v>
      </c>
      <c r="AW16" s="55">
        <f t="shared" si="4"/>
        <v>1043</v>
      </c>
      <c r="BG16" s="57">
        <v>15</v>
      </c>
      <c r="BH16" s="22" t="s">
        <v>45</v>
      </c>
      <c r="BI16" s="55">
        <f t="shared" si="7"/>
        <v>0</v>
      </c>
      <c r="BO16" s="57">
        <v>15</v>
      </c>
      <c r="BP16" s="22" t="s">
        <v>49</v>
      </c>
      <c r="BQ16" s="55">
        <f t="shared" si="9"/>
        <v>0</v>
      </c>
    </row>
    <row r="17" spans="1:73" x14ac:dyDescent="0.35">
      <c r="A17" t="s">
        <v>136</v>
      </c>
      <c r="B17">
        <v>2014</v>
      </c>
      <c r="C17">
        <v>2014</v>
      </c>
      <c r="D17">
        <v>2014</v>
      </c>
      <c r="E17">
        <v>0</v>
      </c>
      <c r="F17">
        <v>0</v>
      </c>
      <c r="G17">
        <v>1</v>
      </c>
      <c r="H17" t="s">
        <v>137</v>
      </c>
      <c r="I17">
        <v>410</v>
      </c>
      <c r="J17" t="s">
        <v>170</v>
      </c>
      <c r="K17" t="s">
        <v>171</v>
      </c>
      <c r="L17">
        <v>728</v>
      </c>
      <c r="M17" t="s">
        <v>43</v>
      </c>
      <c r="N17" t="s">
        <v>139</v>
      </c>
      <c r="V17" t="s">
        <v>140</v>
      </c>
      <c r="W17" t="s">
        <v>141</v>
      </c>
      <c r="X17">
        <v>1</v>
      </c>
      <c r="Y17" t="s">
        <v>142</v>
      </c>
      <c r="AF17">
        <v>126</v>
      </c>
      <c r="AI17">
        <v>0</v>
      </c>
      <c r="AK17" s="57">
        <v>16</v>
      </c>
      <c r="AL17" s="22" t="s">
        <v>14</v>
      </c>
      <c r="AM17">
        <f t="shared" si="1"/>
        <v>0</v>
      </c>
      <c r="AN17">
        <f t="shared" si="0"/>
        <v>0</v>
      </c>
      <c r="AO17">
        <f t="shared" si="0"/>
        <v>0</v>
      </c>
      <c r="AP17" s="63">
        <f t="shared" si="2"/>
        <v>0</v>
      </c>
      <c r="AR17" s="22" t="s">
        <v>24</v>
      </c>
      <c r="AS17" s="55">
        <f t="shared" si="3"/>
        <v>0</v>
      </c>
      <c r="AU17" s="57">
        <v>16</v>
      </c>
      <c r="AV17" s="22" t="s">
        <v>246</v>
      </c>
      <c r="AW17" s="55">
        <f t="shared" si="4"/>
        <v>0</v>
      </c>
      <c r="BH17" s="22" t="s">
        <v>93</v>
      </c>
      <c r="BI17" s="55">
        <f>SUM(BI2:BI16)</f>
        <v>0</v>
      </c>
      <c r="BP17" s="22" t="s">
        <v>73</v>
      </c>
      <c r="BQ17" s="55">
        <f>SUM(BQ2:BQ16)</f>
        <v>67442</v>
      </c>
    </row>
    <row r="18" spans="1:73" x14ac:dyDescent="0.35">
      <c r="A18" t="s">
        <v>136</v>
      </c>
      <c r="B18">
        <v>2014</v>
      </c>
      <c r="C18">
        <v>2014</v>
      </c>
      <c r="D18">
        <v>2014</v>
      </c>
      <c r="E18">
        <v>0</v>
      </c>
      <c r="F18">
        <v>0</v>
      </c>
      <c r="G18">
        <v>1</v>
      </c>
      <c r="H18" t="s">
        <v>137</v>
      </c>
      <c r="I18">
        <v>528</v>
      </c>
      <c r="J18" t="s">
        <v>172</v>
      </c>
      <c r="K18" t="s">
        <v>173</v>
      </c>
      <c r="L18">
        <v>728</v>
      </c>
      <c r="M18" t="s">
        <v>43</v>
      </c>
      <c r="N18" t="s">
        <v>139</v>
      </c>
      <c r="V18" t="s">
        <v>140</v>
      </c>
      <c r="W18" t="s">
        <v>141</v>
      </c>
      <c r="X18">
        <v>1</v>
      </c>
      <c r="Y18" t="s">
        <v>142</v>
      </c>
      <c r="AF18">
        <v>104648</v>
      </c>
      <c r="AI18">
        <v>0</v>
      </c>
      <c r="AK18" s="57">
        <v>17</v>
      </c>
      <c r="AL18" s="22" t="s">
        <v>15</v>
      </c>
      <c r="AM18">
        <f t="shared" si="1"/>
        <v>0</v>
      </c>
      <c r="AN18">
        <f t="shared" si="1"/>
        <v>0</v>
      </c>
      <c r="AO18">
        <f t="shared" si="1"/>
        <v>0</v>
      </c>
      <c r="AP18" s="63">
        <f t="shared" si="2"/>
        <v>0</v>
      </c>
      <c r="AR18" s="22" t="s">
        <v>25</v>
      </c>
      <c r="AS18" s="55">
        <f t="shared" si="3"/>
        <v>0</v>
      </c>
      <c r="AU18" s="57">
        <v>17</v>
      </c>
      <c r="AV18" s="22" t="s">
        <v>47</v>
      </c>
      <c r="AW18" s="55">
        <f t="shared" si="4"/>
        <v>1622927</v>
      </c>
    </row>
    <row r="19" spans="1:73" x14ac:dyDescent="0.35">
      <c r="A19" t="s">
        <v>136</v>
      </c>
      <c r="B19">
        <v>2014</v>
      </c>
      <c r="C19">
        <v>2014</v>
      </c>
      <c r="D19">
        <v>2014</v>
      </c>
      <c r="E19">
        <v>0</v>
      </c>
      <c r="F19">
        <v>0</v>
      </c>
      <c r="G19">
        <v>1</v>
      </c>
      <c r="H19" t="s">
        <v>137</v>
      </c>
      <c r="I19">
        <v>540</v>
      </c>
      <c r="J19" t="s">
        <v>174</v>
      </c>
      <c r="K19" t="s">
        <v>175</v>
      </c>
      <c r="L19">
        <v>728</v>
      </c>
      <c r="M19" t="s">
        <v>43</v>
      </c>
      <c r="N19" t="s">
        <v>139</v>
      </c>
      <c r="V19" t="s">
        <v>140</v>
      </c>
      <c r="W19" t="s">
        <v>141</v>
      </c>
      <c r="X19">
        <v>1</v>
      </c>
      <c r="Y19" t="s">
        <v>142</v>
      </c>
      <c r="AF19">
        <v>234</v>
      </c>
      <c r="AI19">
        <v>0</v>
      </c>
      <c r="AK19" s="57">
        <v>18</v>
      </c>
      <c r="AL19" s="22" t="s">
        <v>16</v>
      </c>
      <c r="AM19">
        <f t="shared" si="1"/>
        <v>0</v>
      </c>
      <c r="AN19">
        <f t="shared" si="1"/>
        <v>0</v>
      </c>
      <c r="AO19">
        <f t="shared" si="1"/>
        <v>0</v>
      </c>
      <c r="AP19" s="63">
        <f t="shared" si="2"/>
        <v>0</v>
      </c>
      <c r="AR19" s="22" t="s">
        <v>28</v>
      </c>
      <c r="AS19" s="55">
        <f t="shared" si="3"/>
        <v>0</v>
      </c>
      <c r="AU19" s="57">
        <v>18</v>
      </c>
      <c r="AV19" s="22" t="s">
        <v>48</v>
      </c>
      <c r="AW19" s="55">
        <f t="shared" si="4"/>
        <v>49514</v>
      </c>
    </row>
    <row r="20" spans="1:73" x14ac:dyDescent="0.35">
      <c r="A20" t="s">
        <v>136</v>
      </c>
      <c r="B20">
        <v>2014</v>
      </c>
      <c r="C20">
        <v>2014</v>
      </c>
      <c r="D20">
        <v>2014</v>
      </c>
      <c r="E20">
        <v>0</v>
      </c>
      <c r="F20">
        <v>0</v>
      </c>
      <c r="G20">
        <v>1</v>
      </c>
      <c r="H20" t="s">
        <v>137</v>
      </c>
      <c r="I20">
        <v>554</v>
      </c>
      <c r="J20" t="s">
        <v>176</v>
      </c>
      <c r="K20" t="s">
        <v>177</v>
      </c>
      <c r="L20">
        <v>728</v>
      </c>
      <c r="M20" t="s">
        <v>43</v>
      </c>
      <c r="N20" t="s">
        <v>139</v>
      </c>
      <c r="V20" t="s">
        <v>140</v>
      </c>
      <c r="W20" t="s">
        <v>141</v>
      </c>
      <c r="X20">
        <v>1</v>
      </c>
      <c r="Y20" t="s">
        <v>142</v>
      </c>
      <c r="AF20">
        <v>1997</v>
      </c>
      <c r="AI20">
        <v>0</v>
      </c>
      <c r="AK20" s="57">
        <v>19</v>
      </c>
      <c r="AL20" s="22" t="s">
        <v>17</v>
      </c>
      <c r="AM20">
        <f t="shared" si="1"/>
        <v>409270</v>
      </c>
      <c r="AN20">
        <f t="shared" si="1"/>
        <v>296769</v>
      </c>
      <c r="AO20">
        <f t="shared" si="1"/>
        <v>0</v>
      </c>
      <c r="AP20" s="63">
        <f t="shared" si="2"/>
        <v>353019.5</v>
      </c>
      <c r="AR20" s="22" t="s">
        <v>29</v>
      </c>
      <c r="AS20" s="55">
        <f t="shared" si="3"/>
        <v>0</v>
      </c>
      <c r="AU20" s="57">
        <v>19</v>
      </c>
      <c r="AV20" s="22" t="s">
        <v>49</v>
      </c>
      <c r="AW20" s="55">
        <f t="shared" si="4"/>
        <v>0</v>
      </c>
    </row>
    <row r="21" spans="1:73" x14ac:dyDescent="0.35">
      <c r="A21" t="s">
        <v>136</v>
      </c>
      <c r="B21">
        <v>2014</v>
      </c>
      <c r="C21">
        <v>2014</v>
      </c>
      <c r="D21">
        <v>2014</v>
      </c>
      <c r="E21">
        <v>0</v>
      </c>
      <c r="F21">
        <v>0</v>
      </c>
      <c r="G21">
        <v>1</v>
      </c>
      <c r="H21" t="s">
        <v>137</v>
      </c>
      <c r="I21">
        <v>586</v>
      </c>
      <c r="J21" t="s">
        <v>178</v>
      </c>
      <c r="K21" t="s">
        <v>179</v>
      </c>
      <c r="L21">
        <v>728</v>
      </c>
      <c r="M21" t="s">
        <v>43</v>
      </c>
      <c r="N21" t="s">
        <v>139</v>
      </c>
      <c r="V21" t="s">
        <v>140</v>
      </c>
      <c r="W21" t="s">
        <v>141</v>
      </c>
      <c r="X21">
        <v>1</v>
      </c>
      <c r="Y21" t="s">
        <v>142</v>
      </c>
      <c r="AF21">
        <v>1060467</v>
      </c>
      <c r="AI21">
        <v>0</v>
      </c>
      <c r="AK21" s="57">
        <v>20</v>
      </c>
      <c r="AL21" s="22" t="s">
        <v>18</v>
      </c>
      <c r="AM21">
        <f t="shared" si="1"/>
        <v>0</v>
      </c>
      <c r="AN21">
        <f t="shared" si="1"/>
        <v>0</v>
      </c>
      <c r="AO21">
        <f t="shared" si="1"/>
        <v>0</v>
      </c>
      <c r="AP21" s="63">
        <f t="shared" si="2"/>
        <v>0</v>
      </c>
      <c r="AR21" s="22" t="s">
        <v>31</v>
      </c>
      <c r="AS21" s="55">
        <f t="shared" si="3"/>
        <v>0</v>
      </c>
      <c r="AV21" s="22" t="s">
        <v>91</v>
      </c>
      <c r="AW21" s="55">
        <f>SUM(AW2:AW20)</f>
        <v>2027301.8333333333</v>
      </c>
    </row>
    <row r="22" spans="1:73" x14ac:dyDescent="0.35">
      <c r="A22" t="s">
        <v>136</v>
      </c>
      <c r="B22">
        <v>2014</v>
      </c>
      <c r="C22">
        <v>2014</v>
      </c>
      <c r="D22">
        <v>2014</v>
      </c>
      <c r="E22">
        <v>0</v>
      </c>
      <c r="F22">
        <v>0</v>
      </c>
      <c r="G22">
        <v>1</v>
      </c>
      <c r="H22" t="s">
        <v>137</v>
      </c>
      <c r="I22">
        <v>616</v>
      </c>
      <c r="J22" t="s">
        <v>180</v>
      </c>
      <c r="K22" t="s">
        <v>181</v>
      </c>
      <c r="L22">
        <v>728</v>
      </c>
      <c r="M22" t="s">
        <v>43</v>
      </c>
      <c r="N22" t="s">
        <v>139</v>
      </c>
      <c r="V22" t="s">
        <v>140</v>
      </c>
      <c r="W22" t="s">
        <v>141</v>
      </c>
      <c r="X22">
        <v>1</v>
      </c>
      <c r="Y22" t="s">
        <v>142</v>
      </c>
      <c r="AF22">
        <v>59563</v>
      </c>
      <c r="AI22">
        <v>0</v>
      </c>
      <c r="AK22" s="57">
        <v>21</v>
      </c>
      <c r="AL22" s="22" t="s">
        <v>245</v>
      </c>
      <c r="AM22">
        <f t="shared" si="1"/>
        <v>0</v>
      </c>
      <c r="AN22">
        <f t="shared" si="1"/>
        <v>0</v>
      </c>
      <c r="AO22">
        <f t="shared" si="1"/>
        <v>0</v>
      </c>
      <c r="AP22" s="63">
        <f t="shared" si="2"/>
        <v>0</v>
      </c>
      <c r="AR22" s="22" t="s">
        <v>34</v>
      </c>
      <c r="AS22" s="55">
        <f t="shared" si="3"/>
        <v>0</v>
      </c>
    </row>
    <row r="23" spans="1:73" x14ac:dyDescent="0.35">
      <c r="A23" t="s">
        <v>136</v>
      </c>
      <c r="B23">
        <v>2014</v>
      </c>
      <c r="C23">
        <v>2014</v>
      </c>
      <c r="D23">
        <v>2014</v>
      </c>
      <c r="E23">
        <v>0</v>
      </c>
      <c r="F23">
        <v>0</v>
      </c>
      <c r="G23">
        <v>1</v>
      </c>
      <c r="H23" t="s">
        <v>137</v>
      </c>
      <c r="I23">
        <v>643</v>
      </c>
      <c r="J23" t="s">
        <v>182</v>
      </c>
      <c r="K23" t="s">
        <v>183</v>
      </c>
      <c r="L23">
        <v>728</v>
      </c>
      <c r="M23" t="s">
        <v>43</v>
      </c>
      <c r="N23" t="s">
        <v>139</v>
      </c>
      <c r="V23" t="s">
        <v>140</v>
      </c>
      <c r="W23" t="s">
        <v>141</v>
      </c>
      <c r="X23">
        <v>1</v>
      </c>
      <c r="Y23" t="s">
        <v>142</v>
      </c>
      <c r="AF23">
        <v>5065</v>
      </c>
      <c r="AI23">
        <v>0</v>
      </c>
      <c r="AK23" s="57">
        <v>22</v>
      </c>
      <c r="AL23" s="22" t="s">
        <v>19</v>
      </c>
      <c r="AM23">
        <f t="shared" si="1"/>
        <v>0</v>
      </c>
      <c r="AN23">
        <f t="shared" si="1"/>
        <v>0</v>
      </c>
      <c r="AO23">
        <f t="shared" si="1"/>
        <v>0</v>
      </c>
      <c r="AP23" s="63">
        <f t="shared" si="2"/>
        <v>0</v>
      </c>
      <c r="AR23" s="22" t="s">
        <v>35</v>
      </c>
      <c r="AS23" s="55">
        <f t="shared" si="3"/>
        <v>0</v>
      </c>
    </row>
    <row r="24" spans="1:73" x14ac:dyDescent="0.35">
      <c r="A24" t="s">
        <v>136</v>
      </c>
      <c r="B24">
        <v>2014</v>
      </c>
      <c r="C24">
        <v>2014</v>
      </c>
      <c r="D24">
        <v>2014</v>
      </c>
      <c r="E24">
        <v>0</v>
      </c>
      <c r="F24">
        <v>0</v>
      </c>
      <c r="G24">
        <v>1</v>
      </c>
      <c r="H24" t="s">
        <v>137</v>
      </c>
      <c r="I24">
        <v>646</v>
      </c>
      <c r="J24" t="s">
        <v>36</v>
      </c>
      <c r="K24" t="s">
        <v>184</v>
      </c>
      <c r="L24">
        <v>728</v>
      </c>
      <c r="M24" t="s">
        <v>43</v>
      </c>
      <c r="N24" t="s">
        <v>139</v>
      </c>
      <c r="V24" t="s">
        <v>140</v>
      </c>
      <c r="W24" t="s">
        <v>141</v>
      </c>
      <c r="X24">
        <v>1</v>
      </c>
      <c r="Y24" t="s">
        <v>142</v>
      </c>
      <c r="AF24">
        <v>46</v>
      </c>
      <c r="AI24">
        <v>0</v>
      </c>
      <c r="AK24" s="57">
        <v>23</v>
      </c>
      <c r="AL24" s="22" t="s">
        <v>20</v>
      </c>
      <c r="AM24">
        <f t="shared" si="1"/>
        <v>0</v>
      </c>
      <c r="AN24">
        <f t="shared" si="1"/>
        <v>0</v>
      </c>
      <c r="AO24">
        <f t="shared" si="1"/>
        <v>0</v>
      </c>
      <c r="AP24" s="63">
        <f t="shared" si="2"/>
        <v>0</v>
      </c>
      <c r="AR24" s="22" t="s">
        <v>37</v>
      </c>
      <c r="AS24" s="55">
        <f t="shared" si="3"/>
        <v>0</v>
      </c>
    </row>
    <row r="25" spans="1:73" x14ac:dyDescent="0.35">
      <c r="A25" t="s">
        <v>136</v>
      </c>
      <c r="B25">
        <v>2014</v>
      </c>
      <c r="C25">
        <v>2014</v>
      </c>
      <c r="D25">
        <v>2014</v>
      </c>
      <c r="E25">
        <v>0</v>
      </c>
      <c r="F25">
        <v>0</v>
      </c>
      <c r="G25">
        <v>1</v>
      </c>
      <c r="H25" t="s">
        <v>137</v>
      </c>
      <c r="I25">
        <v>699</v>
      </c>
      <c r="J25" t="s">
        <v>185</v>
      </c>
      <c r="K25" t="s">
        <v>186</v>
      </c>
      <c r="L25">
        <v>728</v>
      </c>
      <c r="M25" t="s">
        <v>43</v>
      </c>
      <c r="N25" t="s">
        <v>139</v>
      </c>
      <c r="V25" t="s">
        <v>140</v>
      </c>
      <c r="W25" t="s">
        <v>141</v>
      </c>
      <c r="X25">
        <v>1</v>
      </c>
      <c r="Y25" t="s">
        <v>142</v>
      </c>
      <c r="AF25">
        <v>64377273</v>
      </c>
      <c r="AI25">
        <v>0</v>
      </c>
      <c r="AK25" s="57">
        <v>24</v>
      </c>
      <c r="AL25" s="22" t="s">
        <v>21</v>
      </c>
      <c r="AM25">
        <f t="shared" si="1"/>
        <v>0</v>
      </c>
      <c r="AN25">
        <f t="shared" si="1"/>
        <v>0</v>
      </c>
      <c r="AO25">
        <f t="shared" si="1"/>
        <v>0</v>
      </c>
      <c r="AP25" s="63">
        <f t="shared" si="2"/>
        <v>0</v>
      </c>
      <c r="AR25" s="22" t="s">
        <v>38</v>
      </c>
      <c r="AS25" s="55">
        <f t="shared" si="3"/>
        <v>0</v>
      </c>
    </row>
    <row r="26" spans="1:73" x14ac:dyDescent="0.35">
      <c r="A26" t="s">
        <v>136</v>
      </c>
      <c r="B26">
        <v>2014</v>
      </c>
      <c r="C26">
        <v>2014</v>
      </c>
      <c r="D26">
        <v>2014</v>
      </c>
      <c r="E26">
        <v>0</v>
      </c>
      <c r="F26">
        <v>0</v>
      </c>
      <c r="G26">
        <v>1</v>
      </c>
      <c r="H26" t="s">
        <v>137</v>
      </c>
      <c r="I26">
        <v>702</v>
      </c>
      <c r="J26" t="s">
        <v>187</v>
      </c>
      <c r="K26" t="s">
        <v>188</v>
      </c>
      <c r="L26">
        <v>728</v>
      </c>
      <c r="M26" t="s">
        <v>43</v>
      </c>
      <c r="N26" t="s">
        <v>139</v>
      </c>
      <c r="V26" t="s">
        <v>140</v>
      </c>
      <c r="W26" t="s">
        <v>141</v>
      </c>
      <c r="X26">
        <v>1</v>
      </c>
      <c r="Y26" t="s">
        <v>142</v>
      </c>
      <c r="AF26">
        <v>448999</v>
      </c>
      <c r="AI26">
        <v>0</v>
      </c>
      <c r="AK26" s="57">
        <v>25</v>
      </c>
      <c r="AL26" s="22" t="s">
        <v>22</v>
      </c>
      <c r="AM26">
        <f t="shared" si="1"/>
        <v>0</v>
      </c>
      <c r="AN26">
        <f t="shared" si="1"/>
        <v>0</v>
      </c>
      <c r="AO26">
        <f t="shared" si="1"/>
        <v>0</v>
      </c>
      <c r="AP26" s="63">
        <f t="shared" si="2"/>
        <v>0</v>
      </c>
      <c r="AR26" s="22" t="s">
        <v>40</v>
      </c>
      <c r="AS26" s="55">
        <f t="shared" si="3"/>
        <v>0</v>
      </c>
    </row>
    <row r="27" spans="1:73" x14ac:dyDescent="0.35">
      <c r="A27" t="s">
        <v>136</v>
      </c>
      <c r="B27">
        <v>2014</v>
      </c>
      <c r="C27">
        <v>2014</v>
      </c>
      <c r="D27">
        <v>2014</v>
      </c>
      <c r="E27">
        <v>0</v>
      </c>
      <c r="F27">
        <v>0</v>
      </c>
      <c r="G27">
        <v>1</v>
      </c>
      <c r="H27" t="s">
        <v>137</v>
      </c>
      <c r="I27">
        <v>703</v>
      </c>
      <c r="J27" t="s">
        <v>189</v>
      </c>
      <c r="K27" t="s">
        <v>190</v>
      </c>
      <c r="L27">
        <v>728</v>
      </c>
      <c r="M27" t="s">
        <v>43</v>
      </c>
      <c r="N27" t="s">
        <v>139</v>
      </c>
      <c r="V27" t="s">
        <v>140</v>
      </c>
      <c r="W27" t="s">
        <v>141</v>
      </c>
      <c r="X27">
        <v>1</v>
      </c>
      <c r="Y27" t="s">
        <v>142</v>
      </c>
      <c r="AF27">
        <v>232</v>
      </c>
      <c r="AI27">
        <v>0</v>
      </c>
      <c r="AK27" s="57">
        <v>26</v>
      </c>
      <c r="AL27" s="22" t="s">
        <v>23</v>
      </c>
      <c r="AM27">
        <f t="shared" si="1"/>
        <v>0</v>
      </c>
      <c r="AN27">
        <f t="shared" si="1"/>
        <v>0</v>
      </c>
      <c r="AO27">
        <f t="shared" si="1"/>
        <v>0</v>
      </c>
      <c r="AP27" s="63">
        <f t="shared" si="2"/>
        <v>0</v>
      </c>
      <c r="AR27" s="22" t="s">
        <v>41</v>
      </c>
      <c r="AS27" s="55">
        <f t="shared" si="3"/>
        <v>0</v>
      </c>
    </row>
    <row r="28" spans="1:73" x14ac:dyDescent="0.35">
      <c r="A28" t="s">
        <v>136</v>
      </c>
      <c r="B28">
        <v>2014</v>
      </c>
      <c r="C28">
        <v>2014</v>
      </c>
      <c r="D28">
        <v>2014</v>
      </c>
      <c r="E28">
        <v>0</v>
      </c>
      <c r="F28">
        <v>0</v>
      </c>
      <c r="G28">
        <v>1</v>
      </c>
      <c r="H28" t="s">
        <v>137</v>
      </c>
      <c r="I28">
        <v>705</v>
      </c>
      <c r="J28" t="s">
        <v>191</v>
      </c>
      <c r="K28" t="s">
        <v>192</v>
      </c>
      <c r="L28">
        <v>728</v>
      </c>
      <c r="M28" t="s">
        <v>43</v>
      </c>
      <c r="N28" t="s">
        <v>139</v>
      </c>
      <c r="V28" t="s">
        <v>140</v>
      </c>
      <c r="W28" t="s">
        <v>141</v>
      </c>
      <c r="X28">
        <v>1</v>
      </c>
      <c r="Y28" t="s">
        <v>142</v>
      </c>
      <c r="AF28">
        <v>30</v>
      </c>
      <c r="AI28">
        <v>0</v>
      </c>
      <c r="AK28" s="57">
        <v>27</v>
      </c>
      <c r="AL28" s="22" t="s">
        <v>24</v>
      </c>
      <c r="AM28">
        <f t="shared" si="1"/>
        <v>0</v>
      </c>
      <c r="AN28">
        <f t="shared" si="1"/>
        <v>0</v>
      </c>
      <c r="AO28">
        <f t="shared" si="1"/>
        <v>0</v>
      </c>
      <c r="AP28" s="63">
        <f t="shared" si="2"/>
        <v>0</v>
      </c>
      <c r="AR28" s="22" t="s">
        <v>44</v>
      </c>
      <c r="AS28" s="55">
        <f t="shared" si="3"/>
        <v>1043</v>
      </c>
    </row>
    <row r="29" spans="1:73" x14ac:dyDescent="0.35">
      <c r="A29" t="s">
        <v>136</v>
      </c>
      <c r="B29">
        <v>2014</v>
      </c>
      <c r="C29">
        <v>2014</v>
      </c>
      <c r="D29">
        <v>2014</v>
      </c>
      <c r="E29">
        <v>0</v>
      </c>
      <c r="F29">
        <v>0</v>
      </c>
      <c r="G29">
        <v>1</v>
      </c>
      <c r="H29" t="s">
        <v>137</v>
      </c>
      <c r="I29">
        <v>724</v>
      </c>
      <c r="J29" t="s">
        <v>193</v>
      </c>
      <c r="K29" t="s">
        <v>194</v>
      </c>
      <c r="L29">
        <v>728</v>
      </c>
      <c r="M29" t="s">
        <v>43</v>
      </c>
      <c r="N29" t="s">
        <v>139</v>
      </c>
      <c r="V29" t="s">
        <v>140</v>
      </c>
      <c r="W29" t="s">
        <v>141</v>
      </c>
      <c r="X29">
        <v>1</v>
      </c>
      <c r="Y29" t="s">
        <v>142</v>
      </c>
      <c r="AF29">
        <v>4969</v>
      </c>
      <c r="AI29">
        <v>0</v>
      </c>
      <c r="AK29" s="57">
        <v>28</v>
      </c>
      <c r="AL29" s="22" t="s">
        <v>25</v>
      </c>
      <c r="AM29">
        <f t="shared" si="1"/>
        <v>0</v>
      </c>
      <c r="AN29">
        <f t="shared" si="1"/>
        <v>0</v>
      </c>
      <c r="AO29">
        <f t="shared" si="1"/>
        <v>0</v>
      </c>
      <c r="AP29" s="63">
        <f t="shared" si="2"/>
        <v>0</v>
      </c>
      <c r="AR29" s="22" t="s">
        <v>45</v>
      </c>
      <c r="AS29" s="55">
        <f t="shared" si="3"/>
        <v>0</v>
      </c>
    </row>
    <row r="30" spans="1:73" x14ac:dyDescent="0.35">
      <c r="A30" t="s">
        <v>136</v>
      </c>
      <c r="B30">
        <v>2014</v>
      </c>
      <c r="C30">
        <v>2014</v>
      </c>
      <c r="D30">
        <v>2014</v>
      </c>
      <c r="E30">
        <v>0</v>
      </c>
      <c r="F30">
        <v>0</v>
      </c>
      <c r="G30">
        <v>1</v>
      </c>
      <c r="H30" t="s">
        <v>137</v>
      </c>
      <c r="I30">
        <v>752</v>
      </c>
      <c r="J30" t="s">
        <v>195</v>
      </c>
      <c r="K30" t="s">
        <v>196</v>
      </c>
      <c r="L30">
        <v>728</v>
      </c>
      <c r="M30" t="s">
        <v>43</v>
      </c>
      <c r="N30" t="s">
        <v>139</v>
      </c>
      <c r="V30" t="s">
        <v>140</v>
      </c>
      <c r="W30" t="s">
        <v>141</v>
      </c>
      <c r="X30">
        <v>1</v>
      </c>
      <c r="Y30" t="s">
        <v>142</v>
      </c>
      <c r="AF30">
        <v>42213</v>
      </c>
      <c r="AI30">
        <v>0</v>
      </c>
      <c r="AK30" s="57">
        <v>29</v>
      </c>
      <c r="AL30" s="22" t="s">
        <v>26</v>
      </c>
      <c r="AM30">
        <f t="shared" si="1"/>
        <v>0</v>
      </c>
      <c r="AN30">
        <f t="shared" si="1"/>
        <v>0</v>
      </c>
      <c r="AO30">
        <f t="shared" si="1"/>
        <v>0</v>
      </c>
      <c r="AP30" s="63">
        <f t="shared" si="2"/>
        <v>0</v>
      </c>
      <c r="AR30" s="22" t="s">
        <v>46</v>
      </c>
      <c r="AS30" s="55">
        <f t="shared" si="3"/>
        <v>0</v>
      </c>
    </row>
    <row r="31" spans="1:73" x14ac:dyDescent="0.35">
      <c r="A31" t="s">
        <v>136</v>
      </c>
      <c r="B31">
        <v>2014</v>
      </c>
      <c r="C31">
        <v>2014</v>
      </c>
      <c r="D31">
        <v>2014</v>
      </c>
      <c r="E31">
        <v>0</v>
      </c>
      <c r="F31">
        <v>0</v>
      </c>
      <c r="G31">
        <v>1</v>
      </c>
      <c r="H31" t="s">
        <v>137</v>
      </c>
      <c r="I31">
        <v>764</v>
      </c>
      <c r="J31" t="s">
        <v>197</v>
      </c>
      <c r="K31" t="s">
        <v>198</v>
      </c>
      <c r="L31">
        <v>728</v>
      </c>
      <c r="M31" t="s">
        <v>43</v>
      </c>
      <c r="N31" t="s">
        <v>139</v>
      </c>
      <c r="V31" t="s">
        <v>140</v>
      </c>
      <c r="W31" t="s">
        <v>141</v>
      </c>
      <c r="X31">
        <v>1</v>
      </c>
      <c r="Y31" t="s">
        <v>142</v>
      </c>
      <c r="AF31">
        <v>41076</v>
      </c>
      <c r="AI31">
        <v>0</v>
      </c>
      <c r="AK31" s="57">
        <v>30</v>
      </c>
      <c r="AL31" s="22" t="s">
        <v>27</v>
      </c>
      <c r="AM31">
        <f t="shared" si="1"/>
        <v>0</v>
      </c>
      <c r="AN31">
        <f t="shared" si="1"/>
        <v>0</v>
      </c>
      <c r="AO31">
        <f t="shared" si="1"/>
        <v>0</v>
      </c>
      <c r="AP31" s="63">
        <f t="shared" si="2"/>
        <v>0</v>
      </c>
      <c r="AR31" s="22" t="s">
        <v>98</v>
      </c>
      <c r="AS31" s="56">
        <f>SUM(AS2:AS30)</f>
        <v>1043</v>
      </c>
      <c r="AV31" s="22" t="s">
        <v>91</v>
      </c>
      <c r="AW31" s="55">
        <f>AW21</f>
        <v>2027301.8333333333</v>
      </c>
      <c r="AZ31" s="56" t="s">
        <v>64</v>
      </c>
      <c r="BA31" s="55">
        <f>BA8</f>
        <v>1623725.3333333333</v>
      </c>
      <c r="BD31" s="22" t="s">
        <v>92</v>
      </c>
      <c r="BE31" s="55">
        <f>BE13</f>
        <v>798.33333333333337</v>
      </c>
      <c r="BH31" s="22" t="s">
        <v>93</v>
      </c>
      <c r="BI31" s="55">
        <f>BI17</f>
        <v>0</v>
      </c>
      <c r="BL31" s="58" t="str">
        <f>BL10</f>
        <v>IGAD</v>
      </c>
      <c r="BM31" s="58">
        <f t="shared" ref="BM31" si="11">BM10</f>
        <v>1976989.5</v>
      </c>
      <c r="BN31" s="58"/>
      <c r="BO31" s="58"/>
      <c r="BP31" s="22" t="s">
        <v>73</v>
      </c>
      <c r="BQ31" s="55">
        <f>BQ17</f>
        <v>67442</v>
      </c>
      <c r="BR31" s="58"/>
      <c r="BS31" s="58"/>
      <c r="BT31" s="22" t="s">
        <v>94</v>
      </c>
      <c r="BU31" s="55">
        <f>BU7</f>
        <v>6554385.333333333</v>
      </c>
    </row>
    <row r="32" spans="1:73" x14ac:dyDescent="0.35">
      <c r="A32" t="s">
        <v>136</v>
      </c>
      <c r="B32">
        <v>2014</v>
      </c>
      <c r="C32">
        <v>2014</v>
      </c>
      <c r="D32">
        <v>2014</v>
      </c>
      <c r="E32">
        <v>0</v>
      </c>
      <c r="F32">
        <v>0</v>
      </c>
      <c r="G32">
        <v>1</v>
      </c>
      <c r="H32" t="s">
        <v>137</v>
      </c>
      <c r="I32">
        <v>800</v>
      </c>
      <c r="J32" t="s">
        <v>47</v>
      </c>
      <c r="K32" t="s">
        <v>199</v>
      </c>
      <c r="L32">
        <v>728</v>
      </c>
      <c r="M32" t="s">
        <v>43</v>
      </c>
      <c r="N32" t="s">
        <v>139</v>
      </c>
      <c r="V32" t="s">
        <v>140</v>
      </c>
      <c r="W32" t="s">
        <v>141</v>
      </c>
      <c r="X32">
        <v>1</v>
      </c>
      <c r="Y32" t="s">
        <v>142</v>
      </c>
      <c r="AF32">
        <v>1485691</v>
      </c>
      <c r="AI32">
        <v>0</v>
      </c>
      <c r="AK32" s="57">
        <v>31</v>
      </c>
      <c r="AL32" s="22" t="s">
        <v>28</v>
      </c>
      <c r="AM32">
        <f t="shared" si="1"/>
        <v>0</v>
      </c>
      <c r="AN32">
        <f t="shared" si="1"/>
        <v>0</v>
      </c>
      <c r="AO32">
        <f t="shared" si="1"/>
        <v>0</v>
      </c>
      <c r="AP32" s="63">
        <f t="shared" si="2"/>
        <v>0</v>
      </c>
      <c r="AZ32" s="22" t="s">
        <v>230</v>
      </c>
      <c r="BA32" s="56">
        <f>BA31/1000</f>
        <v>1623.7253333333333</v>
      </c>
      <c r="BL32" s="22" t="s">
        <v>230</v>
      </c>
      <c r="BM32" s="58">
        <f>BM31/1000</f>
        <v>1976.9894999999999</v>
      </c>
    </row>
    <row r="33" spans="1:56" x14ac:dyDescent="0.35">
      <c r="A33" t="s">
        <v>136</v>
      </c>
      <c r="B33">
        <v>2014</v>
      </c>
      <c r="C33">
        <v>2014</v>
      </c>
      <c r="D33">
        <v>2014</v>
      </c>
      <c r="E33">
        <v>0</v>
      </c>
      <c r="F33">
        <v>0</v>
      </c>
      <c r="G33">
        <v>1</v>
      </c>
      <c r="H33" t="s">
        <v>137</v>
      </c>
      <c r="I33">
        <v>804</v>
      </c>
      <c r="J33" t="s">
        <v>200</v>
      </c>
      <c r="K33" t="s">
        <v>201</v>
      </c>
      <c r="L33">
        <v>728</v>
      </c>
      <c r="M33" t="s">
        <v>43</v>
      </c>
      <c r="N33" t="s">
        <v>139</v>
      </c>
      <c r="V33" t="s">
        <v>140</v>
      </c>
      <c r="W33" t="s">
        <v>141</v>
      </c>
      <c r="X33">
        <v>1</v>
      </c>
      <c r="Y33" t="s">
        <v>142</v>
      </c>
      <c r="AF33">
        <v>36731</v>
      </c>
      <c r="AI33">
        <v>0</v>
      </c>
      <c r="AK33" s="57">
        <v>32</v>
      </c>
      <c r="AL33" s="22" t="s">
        <v>29</v>
      </c>
      <c r="AM33">
        <f t="shared" si="1"/>
        <v>0</v>
      </c>
      <c r="AN33">
        <f t="shared" si="1"/>
        <v>0</v>
      </c>
      <c r="AO33">
        <f t="shared" si="1"/>
        <v>0</v>
      </c>
      <c r="AP33" s="63">
        <f t="shared" si="2"/>
        <v>0</v>
      </c>
    </row>
    <row r="34" spans="1:56" x14ac:dyDescent="0.35">
      <c r="A34" t="s">
        <v>136</v>
      </c>
      <c r="B34">
        <v>2014</v>
      </c>
      <c r="C34">
        <v>2014</v>
      </c>
      <c r="D34">
        <v>2014</v>
      </c>
      <c r="E34">
        <v>0</v>
      </c>
      <c r="F34">
        <v>0</v>
      </c>
      <c r="G34">
        <v>1</v>
      </c>
      <c r="H34" t="s">
        <v>137</v>
      </c>
      <c r="I34">
        <v>842</v>
      </c>
      <c r="J34" t="s">
        <v>202</v>
      </c>
      <c r="K34" t="s">
        <v>202</v>
      </c>
      <c r="L34">
        <v>728</v>
      </c>
      <c r="M34" t="s">
        <v>43</v>
      </c>
      <c r="N34" t="s">
        <v>139</v>
      </c>
      <c r="V34" t="s">
        <v>140</v>
      </c>
      <c r="W34" t="s">
        <v>141</v>
      </c>
      <c r="X34">
        <v>1</v>
      </c>
      <c r="Y34" t="s">
        <v>142</v>
      </c>
      <c r="AF34">
        <v>72201</v>
      </c>
      <c r="AI34">
        <v>0</v>
      </c>
      <c r="AK34" s="57">
        <v>33</v>
      </c>
      <c r="AL34" s="22" t="s">
        <v>30</v>
      </c>
      <c r="AM34">
        <f t="shared" si="1"/>
        <v>0</v>
      </c>
      <c r="AN34">
        <f t="shared" si="1"/>
        <v>0</v>
      </c>
      <c r="AO34">
        <f t="shared" si="1"/>
        <v>0</v>
      </c>
      <c r="AP34" s="63">
        <f t="shared" si="2"/>
        <v>0</v>
      </c>
    </row>
    <row r="35" spans="1:56" x14ac:dyDescent="0.35">
      <c r="A35" t="s">
        <v>136</v>
      </c>
      <c r="B35">
        <v>2014</v>
      </c>
      <c r="C35">
        <v>2014</v>
      </c>
      <c r="D35">
        <v>2014</v>
      </c>
      <c r="E35">
        <v>0</v>
      </c>
      <c r="F35">
        <v>0</v>
      </c>
      <c r="G35">
        <v>1</v>
      </c>
      <c r="H35" t="s">
        <v>137</v>
      </c>
      <c r="I35">
        <v>894</v>
      </c>
      <c r="J35" t="s">
        <v>48</v>
      </c>
      <c r="K35" t="s">
        <v>203</v>
      </c>
      <c r="L35">
        <v>728</v>
      </c>
      <c r="M35" t="s">
        <v>43</v>
      </c>
      <c r="N35" t="s">
        <v>139</v>
      </c>
      <c r="V35" t="s">
        <v>140</v>
      </c>
      <c r="W35" t="s">
        <v>141</v>
      </c>
      <c r="X35">
        <v>1</v>
      </c>
      <c r="Y35" t="s">
        <v>142</v>
      </c>
      <c r="AF35">
        <v>49514</v>
      </c>
      <c r="AI35">
        <v>0</v>
      </c>
      <c r="AK35" s="57">
        <v>34</v>
      </c>
      <c r="AL35" s="22" t="s">
        <v>31</v>
      </c>
      <c r="AM35">
        <f t="shared" si="1"/>
        <v>0</v>
      </c>
      <c r="AN35">
        <f t="shared" si="1"/>
        <v>0</v>
      </c>
      <c r="AO35">
        <f t="shared" si="1"/>
        <v>0</v>
      </c>
      <c r="AP35" s="63">
        <f t="shared" si="2"/>
        <v>0</v>
      </c>
    </row>
    <row r="36" spans="1:56" ht="23.5" customHeight="1" x14ac:dyDescent="0.35">
      <c r="A36" t="s">
        <v>136</v>
      </c>
      <c r="B36">
        <v>2015</v>
      </c>
      <c r="C36">
        <v>2015</v>
      </c>
      <c r="D36">
        <v>2015</v>
      </c>
      <c r="E36">
        <v>0</v>
      </c>
      <c r="F36">
        <v>0</v>
      </c>
      <c r="G36">
        <v>1</v>
      </c>
      <c r="H36" t="s">
        <v>137</v>
      </c>
      <c r="I36">
        <v>12</v>
      </c>
      <c r="J36" t="s">
        <v>0</v>
      </c>
      <c r="K36" t="s">
        <v>138</v>
      </c>
      <c r="L36">
        <v>728</v>
      </c>
      <c r="M36" t="s">
        <v>43</v>
      </c>
      <c r="N36" t="s">
        <v>139</v>
      </c>
      <c r="V36" t="s">
        <v>140</v>
      </c>
      <c r="W36" t="s">
        <v>141</v>
      </c>
      <c r="X36">
        <v>1</v>
      </c>
      <c r="Y36" t="s">
        <v>142</v>
      </c>
      <c r="AF36">
        <v>8933100</v>
      </c>
      <c r="AI36">
        <v>0</v>
      </c>
      <c r="AK36" s="57">
        <v>35</v>
      </c>
      <c r="AL36" s="22" t="s">
        <v>32</v>
      </c>
      <c r="AM36">
        <f t="shared" si="1"/>
        <v>0</v>
      </c>
      <c r="AN36">
        <f t="shared" si="1"/>
        <v>0</v>
      </c>
      <c r="AO36">
        <f t="shared" si="1"/>
        <v>0</v>
      </c>
      <c r="AP36" s="63">
        <f t="shared" si="2"/>
        <v>0</v>
      </c>
      <c r="AW36" s="80" t="s">
        <v>204</v>
      </c>
      <c r="AX36" s="80"/>
      <c r="AY36" s="80"/>
      <c r="AZ36" s="80"/>
      <c r="BA36" s="80"/>
      <c r="BB36" s="80"/>
      <c r="BC36" s="80"/>
      <c r="BD36" s="80"/>
    </row>
    <row r="37" spans="1:56" ht="23.5" customHeight="1" x14ac:dyDescent="0.35">
      <c r="A37" t="s">
        <v>136</v>
      </c>
      <c r="B37">
        <v>2015</v>
      </c>
      <c r="C37">
        <v>2015</v>
      </c>
      <c r="D37">
        <v>2015</v>
      </c>
      <c r="E37">
        <v>0</v>
      </c>
      <c r="F37">
        <v>0</v>
      </c>
      <c r="G37">
        <v>1</v>
      </c>
      <c r="H37" t="s">
        <v>137</v>
      </c>
      <c r="I37">
        <v>36</v>
      </c>
      <c r="J37" t="s">
        <v>143</v>
      </c>
      <c r="K37" t="s">
        <v>144</v>
      </c>
      <c r="L37">
        <v>728</v>
      </c>
      <c r="M37" t="s">
        <v>43</v>
      </c>
      <c r="N37" t="s">
        <v>139</v>
      </c>
      <c r="V37" t="s">
        <v>140</v>
      </c>
      <c r="W37" t="s">
        <v>141</v>
      </c>
      <c r="X37">
        <v>1</v>
      </c>
      <c r="Y37" t="s">
        <v>142</v>
      </c>
      <c r="AF37">
        <v>2357</v>
      </c>
      <c r="AI37">
        <v>0</v>
      </c>
      <c r="AK37" s="57">
        <v>36</v>
      </c>
      <c r="AL37" s="22" t="s">
        <v>33</v>
      </c>
      <c r="AM37">
        <f t="shared" si="1"/>
        <v>0</v>
      </c>
      <c r="AN37">
        <f t="shared" si="1"/>
        <v>0</v>
      </c>
      <c r="AO37">
        <f t="shared" si="1"/>
        <v>0</v>
      </c>
      <c r="AP37" s="63">
        <f t="shared" si="2"/>
        <v>0</v>
      </c>
      <c r="AW37" s="80"/>
      <c r="AX37" s="80"/>
      <c r="AY37" s="80"/>
      <c r="AZ37" s="80"/>
      <c r="BA37" s="80"/>
      <c r="BB37" s="80"/>
      <c r="BC37" s="80"/>
      <c r="BD37" s="80"/>
    </row>
    <row r="38" spans="1:56" x14ac:dyDescent="0.35">
      <c r="A38" t="s">
        <v>136</v>
      </c>
      <c r="B38">
        <v>2015</v>
      </c>
      <c r="C38">
        <v>2015</v>
      </c>
      <c r="D38">
        <v>2015</v>
      </c>
      <c r="E38">
        <v>0</v>
      </c>
      <c r="F38">
        <v>0</v>
      </c>
      <c r="G38">
        <v>1</v>
      </c>
      <c r="H38" t="s">
        <v>137</v>
      </c>
      <c r="I38">
        <v>40</v>
      </c>
      <c r="J38" t="s">
        <v>145</v>
      </c>
      <c r="K38" t="s">
        <v>146</v>
      </c>
      <c r="L38">
        <v>728</v>
      </c>
      <c r="M38" t="s">
        <v>43</v>
      </c>
      <c r="N38" t="s">
        <v>139</v>
      </c>
      <c r="V38" t="s">
        <v>140</v>
      </c>
      <c r="W38" t="s">
        <v>141</v>
      </c>
      <c r="X38">
        <v>1</v>
      </c>
      <c r="Y38" t="s">
        <v>142</v>
      </c>
      <c r="AF38">
        <v>471</v>
      </c>
      <c r="AI38">
        <v>0</v>
      </c>
      <c r="AK38" s="57">
        <v>37</v>
      </c>
      <c r="AL38" s="22" t="s">
        <v>34</v>
      </c>
      <c r="AM38">
        <f t="shared" si="1"/>
        <v>0</v>
      </c>
      <c r="AN38">
        <f t="shared" si="1"/>
        <v>0</v>
      </c>
      <c r="AO38">
        <f t="shared" si="1"/>
        <v>0</v>
      </c>
      <c r="AP38" s="63">
        <f t="shared" si="2"/>
        <v>0</v>
      </c>
    </row>
    <row r="39" spans="1:56" x14ac:dyDescent="0.35">
      <c r="A39" t="s">
        <v>136</v>
      </c>
      <c r="B39">
        <v>2015</v>
      </c>
      <c r="C39">
        <v>2015</v>
      </c>
      <c r="D39">
        <v>2015</v>
      </c>
      <c r="E39">
        <v>0</v>
      </c>
      <c r="F39">
        <v>0</v>
      </c>
      <c r="G39">
        <v>1</v>
      </c>
      <c r="H39" t="s">
        <v>137</v>
      </c>
      <c r="I39">
        <v>56</v>
      </c>
      <c r="J39" t="s">
        <v>147</v>
      </c>
      <c r="K39" t="s">
        <v>148</v>
      </c>
      <c r="L39">
        <v>728</v>
      </c>
      <c r="M39" t="s">
        <v>43</v>
      </c>
      <c r="N39" t="s">
        <v>139</v>
      </c>
      <c r="V39" t="s">
        <v>140</v>
      </c>
      <c r="W39" t="s">
        <v>141</v>
      </c>
      <c r="X39">
        <v>1</v>
      </c>
      <c r="Y39" t="s">
        <v>142</v>
      </c>
      <c r="AF39">
        <v>394</v>
      </c>
      <c r="AI39">
        <v>0</v>
      </c>
      <c r="AK39" s="57">
        <v>38</v>
      </c>
      <c r="AL39" s="22" t="s">
        <v>35</v>
      </c>
      <c r="AM39">
        <f t="shared" si="1"/>
        <v>0</v>
      </c>
      <c r="AN39">
        <f t="shared" si="1"/>
        <v>0</v>
      </c>
      <c r="AO39">
        <f t="shared" si="1"/>
        <v>0</v>
      </c>
      <c r="AP39" s="63">
        <f t="shared" si="2"/>
        <v>0</v>
      </c>
    </row>
    <row r="40" spans="1:56" x14ac:dyDescent="0.35">
      <c r="A40" t="s">
        <v>136</v>
      </c>
      <c r="B40">
        <v>2015</v>
      </c>
      <c r="C40">
        <v>2015</v>
      </c>
      <c r="D40">
        <v>2015</v>
      </c>
      <c r="E40">
        <v>0</v>
      </c>
      <c r="F40">
        <v>0</v>
      </c>
      <c r="G40">
        <v>1</v>
      </c>
      <c r="H40" t="s">
        <v>137</v>
      </c>
      <c r="I40">
        <v>100</v>
      </c>
      <c r="J40" t="s">
        <v>205</v>
      </c>
      <c r="K40" t="s">
        <v>206</v>
      </c>
      <c r="L40">
        <v>728</v>
      </c>
      <c r="M40" t="s">
        <v>43</v>
      </c>
      <c r="N40" t="s">
        <v>139</v>
      </c>
      <c r="V40" t="s">
        <v>140</v>
      </c>
      <c r="W40" t="s">
        <v>141</v>
      </c>
      <c r="X40">
        <v>1</v>
      </c>
      <c r="Y40" t="s">
        <v>142</v>
      </c>
      <c r="AF40">
        <v>1899</v>
      </c>
      <c r="AI40">
        <v>0</v>
      </c>
      <c r="AK40" s="57">
        <v>39</v>
      </c>
      <c r="AL40" s="22" t="s">
        <v>36</v>
      </c>
      <c r="AM40">
        <f t="shared" si="1"/>
        <v>46</v>
      </c>
      <c r="AN40">
        <f t="shared" si="1"/>
        <v>597</v>
      </c>
      <c r="AO40">
        <f t="shared" si="1"/>
        <v>1752</v>
      </c>
      <c r="AP40" s="63">
        <f t="shared" si="2"/>
        <v>798.33333333333337</v>
      </c>
    </row>
    <row r="41" spans="1:56" x14ac:dyDescent="0.35">
      <c r="A41" t="s">
        <v>136</v>
      </c>
      <c r="B41">
        <v>2015</v>
      </c>
      <c r="C41">
        <v>2015</v>
      </c>
      <c r="D41">
        <v>2015</v>
      </c>
      <c r="E41">
        <v>0</v>
      </c>
      <c r="F41">
        <v>0</v>
      </c>
      <c r="G41">
        <v>1</v>
      </c>
      <c r="H41" t="s">
        <v>137</v>
      </c>
      <c r="I41">
        <v>124</v>
      </c>
      <c r="J41" t="s">
        <v>149</v>
      </c>
      <c r="K41" t="s">
        <v>150</v>
      </c>
      <c r="L41">
        <v>728</v>
      </c>
      <c r="M41" t="s">
        <v>43</v>
      </c>
      <c r="N41" t="s">
        <v>139</v>
      </c>
      <c r="V41" t="s">
        <v>140</v>
      </c>
      <c r="W41" t="s">
        <v>141</v>
      </c>
      <c r="X41">
        <v>1</v>
      </c>
      <c r="Y41" t="s">
        <v>142</v>
      </c>
      <c r="AF41">
        <v>329</v>
      </c>
      <c r="AI41">
        <v>0</v>
      </c>
      <c r="AK41" s="57">
        <v>40</v>
      </c>
      <c r="AL41" s="22" t="s">
        <v>37</v>
      </c>
      <c r="AM41">
        <f t="shared" si="1"/>
        <v>0</v>
      </c>
      <c r="AN41">
        <f t="shared" si="1"/>
        <v>0</v>
      </c>
      <c r="AO41">
        <f t="shared" si="1"/>
        <v>0</v>
      </c>
      <c r="AP41" s="63">
        <f t="shared" si="2"/>
        <v>0</v>
      </c>
    </row>
    <row r="42" spans="1:56" x14ac:dyDescent="0.35">
      <c r="A42" t="s">
        <v>136</v>
      </c>
      <c r="B42">
        <v>2015</v>
      </c>
      <c r="C42">
        <v>2015</v>
      </c>
      <c r="D42">
        <v>2015</v>
      </c>
      <c r="E42">
        <v>0</v>
      </c>
      <c r="F42">
        <v>0</v>
      </c>
      <c r="G42">
        <v>1</v>
      </c>
      <c r="H42" t="s">
        <v>137</v>
      </c>
      <c r="I42">
        <v>156</v>
      </c>
      <c r="J42" t="s">
        <v>151</v>
      </c>
      <c r="K42" t="s">
        <v>152</v>
      </c>
      <c r="L42">
        <v>728</v>
      </c>
      <c r="M42" t="s">
        <v>43</v>
      </c>
      <c r="N42" t="s">
        <v>139</v>
      </c>
      <c r="V42" t="s">
        <v>140</v>
      </c>
      <c r="W42" t="s">
        <v>141</v>
      </c>
      <c r="X42">
        <v>1</v>
      </c>
      <c r="Y42" t="s">
        <v>142</v>
      </c>
      <c r="AF42">
        <v>2326886670</v>
      </c>
      <c r="AI42">
        <v>0</v>
      </c>
      <c r="AK42" s="57">
        <v>41</v>
      </c>
      <c r="AL42" s="22" t="s">
        <v>38</v>
      </c>
      <c r="AM42">
        <f t="shared" si="1"/>
        <v>0</v>
      </c>
      <c r="AN42">
        <f t="shared" si="1"/>
        <v>0</v>
      </c>
      <c r="AO42">
        <f t="shared" si="1"/>
        <v>0</v>
      </c>
      <c r="AP42" s="63">
        <f t="shared" si="2"/>
        <v>0</v>
      </c>
    </row>
    <row r="43" spans="1:56" x14ac:dyDescent="0.35">
      <c r="A43" t="s">
        <v>136</v>
      </c>
      <c r="B43">
        <v>2015</v>
      </c>
      <c r="C43">
        <v>2015</v>
      </c>
      <c r="D43">
        <v>2015</v>
      </c>
      <c r="E43">
        <v>0</v>
      </c>
      <c r="F43">
        <v>0</v>
      </c>
      <c r="G43">
        <v>1</v>
      </c>
      <c r="H43" t="s">
        <v>137</v>
      </c>
      <c r="I43">
        <v>203</v>
      </c>
      <c r="J43" t="s">
        <v>153</v>
      </c>
      <c r="K43" t="s">
        <v>154</v>
      </c>
      <c r="L43">
        <v>728</v>
      </c>
      <c r="M43" t="s">
        <v>43</v>
      </c>
      <c r="N43" t="s">
        <v>139</v>
      </c>
      <c r="V43" t="s">
        <v>140</v>
      </c>
      <c r="W43" t="s">
        <v>141</v>
      </c>
      <c r="X43">
        <v>1</v>
      </c>
      <c r="Y43" t="s">
        <v>142</v>
      </c>
      <c r="AF43">
        <v>3074</v>
      </c>
      <c r="AI43">
        <v>0</v>
      </c>
      <c r="AK43" s="57">
        <v>42</v>
      </c>
      <c r="AL43" s="22" t="s">
        <v>39</v>
      </c>
      <c r="AM43">
        <f t="shared" si="1"/>
        <v>0</v>
      </c>
      <c r="AN43">
        <f t="shared" si="1"/>
        <v>0</v>
      </c>
      <c r="AO43">
        <f t="shared" si="1"/>
        <v>0</v>
      </c>
      <c r="AP43" s="63">
        <f t="shared" si="2"/>
        <v>0</v>
      </c>
    </row>
    <row r="44" spans="1:56" x14ac:dyDescent="0.35">
      <c r="A44" t="s">
        <v>136</v>
      </c>
      <c r="B44">
        <v>2015</v>
      </c>
      <c r="C44">
        <v>2015</v>
      </c>
      <c r="D44">
        <v>2015</v>
      </c>
      <c r="E44">
        <v>0</v>
      </c>
      <c r="F44">
        <v>0</v>
      </c>
      <c r="G44">
        <v>1</v>
      </c>
      <c r="H44" t="s">
        <v>137</v>
      </c>
      <c r="I44">
        <v>208</v>
      </c>
      <c r="J44" t="s">
        <v>155</v>
      </c>
      <c r="K44" t="s">
        <v>156</v>
      </c>
      <c r="L44">
        <v>728</v>
      </c>
      <c r="M44" t="s">
        <v>43</v>
      </c>
      <c r="N44" t="s">
        <v>139</v>
      </c>
      <c r="V44" t="s">
        <v>140</v>
      </c>
      <c r="W44" t="s">
        <v>141</v>
      </c>
      <c r="X44">
        <v>1</v>
      </c>
      <c r="Y44" t="s">
        <v>142</v>
      </c>
      <c r="AF44">
        <v>321</v>
      </c>
      <c r="AI44">
        <v>0</v>
      </c>
      <c r="AK44" s="57">
        <v>43</v>
      </c>
      <c r="AL44" s="22" t="s">
        <v>40</v>
      </c>
      <c r="AM44">
        <f t="shared" si="1"/>
        <v>0</v>
      </c>
      <c r="AN44">
        <f t="shared" si="1"/>
        <v>0</v>
      </c>
      <c r="AO44">
        <f t="shared" si="1"/>
        <v>0</v>
      </c>
      <c r="AP44" s="63">
        <f t="shared" si="2"/>
        <v>0</v>
      </c>
    </row>
    <row r="45" spans="1:56" x14ac:dyDescent="0.35">
      <c r="A45" t="s">
        <v>136</v>
      </c>
      <c r="B45">
        <v>2015</v>
      </c>
      <c r="C45">
        <v>2015</v>
      </c>
      <c r="D45">
        <v>2015</v>
      </c>
      <c r="E45">
        <v>0</v>
      </c>
      <c r="F45">
        <v>0</v>
      </c>
      <c r="G45">
        <v>1</v>
      </c>
      <c r="H45" t="s">
        <v>137</v>
      </c>
      <c r="I45">
        <v>231</v>
      </c>
      <c r="J45" t="s">
        <v>17</v>
      </c>
      <c r="K45" t="s">
        <v>159</v>
      </c>
      <c r="L45">
        <v>728</v>
      </c>
      <c r="M45" t="s">
        <v>43</v>
      </c>
      <c r="N45" t="s">
        <v>139</v>
      </c>
      <c r="V45" t="s">
        <v>140</v>
      </c>
      <c r="W45" t="s">
        <v>141</v>
      </c>
      <c r="X45">
        <v>1</v>
      </c>
      <c r="Y45" t="s">
        <v>142</v>
      </c>
      <c r="AF45">
        <v>296769</v>
      </c>
      <c r="AI45">
        <v>0</v>
      </c>
      <c r="AK45" s="57">
        <v>44</v>
      </c>
      <c r="AL45" s="22" t="s">
        <v>41</v>
      </c>
      <c r="AM45">
        <f t="shared" si="1"/>
        <v>0</v>
      </c>
      <c r="AN45">
        <f t="shared" si="1"/>
        <v>0</v>
      </c>
      <c r="AO45">
        <f t="shared" si="1"/>
        <v>0</v>
      </c>
      <c r="AP45" s="63">
        <f t="shared" si="2"/>
        <v>0</v>
      </c>
    </row>
    <row r="46" spans="1:56" x14ac:dyDescent="0.35">
      <c r="A46" t="s">
        <v>136</v>
      </c>
      <c r="B46">
        <v>2015</v>
      </c>
      <c r="C46">
        <v>2015</v>
      </c>
      <c r="D46">
        <v>2015</v>
      </c>
      <c r="E46">
        <v>0</v>
      </c>
      <c r="F46">
        <v>0</v>
      </c>
      <c r="G46">
        <v>1</v>
      </c>
      <c r="H46" t="s">
        <v>137</v>
      </c>
      <c r="I46">
        <v>246</v>
      </c>
      <c r="J46" t="s">
        <v>160</v>
      </c>
      <c r="K46" t="s">
        <v>161</v>
      </c>
      <c r="L46">
        <v>728</v>
      </c>
      <c r="M46" t="s">
        <v>43</v>
      </c>
      <c r="N46" t="s">
        <v>139</v>
      </c>
      <c r="V46" t="s">
        <v>140</v>
      </c>
      <c r="W46" t="s">
        <v>141</v>
      </c>
      <c r="X46">
        <v>1</v>
      </c>
      <c r="Y46" t="s">
        <v>142</v>
      </c>
      <c r="AF46">
        <v>4</v>
      </c>
      <c r="AI46">
        <v>0</v>
      </c>
      <c r="AK46" s="57">
        <v>45</v>
      </c>
      <c r="AL46" s="22" t="s">
        <v>42</v>
      </c>
      <c r="AM46">
        <f t="shared" si="1"/>
        <v>0</v>
      </c>
      <c r="AN46">
        <f t="shared" si="1"/>
        <v>120</v>
      </c>
      <c r="AO46">
        <f t="shared" si="1"/>
        <v>35736</v>
      </c>
      <c r="AP46" s="63">
        <f t="shared" si="2"/>
        <v>17928</v>
      </c>
    </row>
    <row r="47" spans="1:56" x14ac:dyDescent="0.35">
      <c r="A47" t="s">
        <v>136</v>
      </c>
      <c r="B47">
        <v>2015</v>
      </c>
      <c r="C47">
        <v>2015</v>
      </c>
      <c r="D47">
        <v>2015</v>
      </c>
      <c r="E47">
        <v>0</v>
      </c>
      <c r="F47">
        <v>0</v>
      </c>
      <c r="G47">
        <v>1</v>
      </c>
      <c r="H47" t="s">
        <v>137</v>
      </c>
      <c r="I47">
        <v>251</v>
      </c>
      <c r="J47" t="s">
        <v>162</v>
      </c>
      <c r="K47" t="s">
        <v>163</v>
      </c>
      <c r="L47">
        <v>728</v>
      </c>
      <c r="M47" t="s">
        <v>43</v>
      </c>
      <c r="N47" t="s">
        <v>139</v>
      </c>
      <c r="V47" t="s">
        <v>140</v>
      </c>
      <c r="W47" t="s">
        <v>141</v>
      </c>
      <c r="X47">
        <v>1</v>
      </c>
      <c r="Y47" t="s">
        <v>142</v>
      </c>
      <c r="AF47">
        <v>66750</v>
      </c>
      <c r="AI47">
        <v>0</v>
      </c>
      <c r="AK47" s="57">
        <v>46</v>
      </c>
      <c r="AL47" s="22" t="s">
        <v>43</v>
      </c>
      <c r="AM47">
        <f t="shared" si="1"/>
        <v>0</v>
      </c>
      <c r="AN47">
        <f t="shared" si="1"/>
        <v>0</v>
      </c>
      <c r="AO47">
        <f t="shared" si="1"/>
        <v>0</v>
      </c>
      <c r="AP47" s="63">
        <f t="shared" si="2"/>
        <v>0</v>
      </c>
    </row>
    <row r="48" spans="1:56" x14ac:dyDescent="0.35">
      <c r="A48" t="s">
        <v>136</v>
      </c>
      <c r="B48">
        <v>2015</v>
      </c>
      <c r="C48">
        <v>2015</v>
      </c>
      <c r="D48">
        <v>2015</v>
      </c>
      <c r="E48">
        <v>0</v>
      </c>
      <c r="F48">
        <v>0</v>
      </c>
      <c r="G48">
        <v>1</v>
      </c>
      <c r="H48" t="s">
        <v>137</v>
      </c>
      <c r="I48">
        <v>276</v>
      </c>
      <c r="J48" t="s">
        <v>164</v>
      </c>
      <c r="K48" t="s">
        <v>165</v>
      </c>
      <c r="L48">
        <v>728</v>
      </c>
      <c r="M48" t="s">
        <v>43</v>
      </c>
      <c r="N48" t="s">
        <v>139</v>
      </c>
      <c r="V48" t="s">
        <v>140</v>
      </c>
      <c r="W48" t="s">
        <v>141</v>
      </c>
      <c r="X48">
        <v>1</v>
      </c>
      <c r="Y48" t="s">
        <v>142</v>
      </c>
      <c r="AF48">
        <v>93613</v>
      </c>
      <c r="AI48">
        <v>0</v>
      </c>
      <c r="AK48" s="57">
        <v>47</v>
      </c>
      <c r="AL48" s="22" t="s">
        <v>44</v>
      </c>
      <c r="AM48">
        <f t="shared" si="1"/>
        <v>0</v>
      </c>
      <c r="AN48">
        <f t="shared" si="1"/>
        <v>1043</v>
      </c>
      <c r="AO48">
        <f t="shared" si="1"/>
        <v>0</v>
      </c>
      <c r="AP48" s="63">
        <f t="shared" si="2"/>
        <v>1043</v>
      </c>
    </row>
    <row r="49" spans="1:42" x14ac:dyDescent="0.35">
      <c r="A49" t="s">
        <v>136</v>
      </c>
      <c r="B49">
        <v>2015</v>
      </c>
      <c r="C49">
        <v>2015</v>
      </c>
      <c r="D49">
        <v>2015</v>
      </c>
      <c r="E49">
        <v>0</v>
      </c>
      <c r="F49">
        <v>0</v>
      </c>
      <c r="G49">
        <v>1</v>
      </c>
      <c r="H49" t="s">
        <v>137</v>
      </c>
      <c r="I49">
        <v>344</v>
      </c>
      <c r="J49" t="s">
        <v>166</v>
      </c>
      <c r="K49" t="s">
        <v>167</v>
      </c>
      <c r="L49">
        <v>728</v>
      </c>
      <c r="M49" t="s">
        <v>43</v>
      </c>
      <c r="N49" t="s">
        <v>139</v>
      </c>
      <c r="V49" t="s">
        <v>140</v>
      </c>
      <c r="W49" t="s">
        <v>141</v>
      </c>
      <c r="X49">
        <v>1</v>
      </c>
      <c r="Y49" t="s">
        <v>142</v>
      </c>
      <c r="AB49">
        <v>0</v>
      </c>
      <c r="AD49">
        <v>0</v>
      </c>
      <c r="AF49">
        <v>1140</v>
      </c>
      <c r="AI49">
        <v>4</v>
      </c>
      <c r="AK49" s="57">
        <v>48</v>
      </c>
      <c r="AL49" s="22" t="s">
        <v>246</v>
      </c>
      <c r="AM49">
        <f t="shared" si="1"/>
        <v>0</v>
      </c>
      <c r="AN49">
        <f t="shared" si="1"/>
        <v>0</v>
      </c>
      <c r="AO49">
        <f t="shared" si="1"/>
        <v>0</v>
      </c>
      <c r="AP49" s="63">
        <f t="shared" si="2"/>
        <v>0</v>
      </c>
    </row>
    <row r="50" spans="1:42" x14ac:dyDescent="0.35">
      <c r="A50" t="s">
        <v>136</v>
      </c>
      <c r="B50">
        <v>2015</v>
      </c>
      <c r="C50">
        <v>2015</v>
      </c>
      <c r="D50">
        <v>2015</v>
      </c>
      <c r="E50">
        <v>0</v>
      </c>
      <c r="F50">
        <v>0</v>
      </c>
      <c r="G50">
        <v>1</v>
      </c>
      <c r="H50" t="s">
        <v>137</v>
      </c>
      <c r="I50">
        <v>372</v>
      </c>
      <c r="J50" t="s">
        <v>207</v>
      </c>
      <c r="K50" t="s">
        <v>208</v>
      </c>
      <c r="L50">
        <v>728</v>
      </c>
      <c r="M50" t="s">
        <v>43</v>
      </c>
      <c r="N50" t="s">
        <v>139</v>
      </c>
      <c r="V50" t="s">
        <v>140</v>
      </c>
      <c r="W50" t="s">
        <v>141</v>
      </c>
      <c r="X50">
        <v>1</v>
      </c>
      <c r="Y50" t="s">
        <v>142</v>
      </c>
      <c r="AB50">
        <v>0</v>
      </c>
      <c r="AD50">
        <v>0</v>
      </c>
      <c r="AF50">
        <v>19027</v>
      </c>
      <c r="AI50">
        <v>0</v>
      </c>
      <c r="AK50" s="57">
        <v>49</v>
      </c>
      <c r="AL50" s="56" t="s">
        <v>96</v>
      </c>
      <c r="AM50">
        <f t="shared" si="1"/>
        <v>0</v>
      </c>
      <c r="AN50">
        <f t="shared" si="1"/>
        <v>0</v>
      </c>
      <c r="AO50">
        <f t="shared" si="1"/>
        <v>0</v>
      </c>
      <c r="AP50" s="63">
        <f t="shared" si="2"/>
        <v>0</v>
      </c>
    </row>
    <row r="51" spans="1:42" x14ac:dyDescent="0.35">
      <c r="A51" t="s">
        <v>136</v>
      </c>
      <c r="B51">
        <v>2015</v>
      </c>
      <c r="C51">
        <v>2015</v>
      </c>
      <c r="D51">
        <v>2015</v>
      </c>
      <c r="E51">
        <v>0</v>
      </c>
      <c r="F51">
        <v>0</v>
      </c>
      <c r="G51">
        <v>1</v>
      </c>
      <c r="H51" t="s">
        <v>137</v>
      </c>
      <c r="I51">
        <v>400</v>
      </c>
      <c r="J51" t="s">
        <v>209</v>
      </c>
      <c r="K51" t="s">
        <v>210</v>
      </c>
      <c r="L51">
        <v>728</v>
      </c>
      <c r="M51" t="s">
        <v>43</v>
      </c>
      <c r="N51" t="s">
        <v>139</v>
      </c>
      <c r="V51" t="s">
        <v>140</v>
      </c>
      <c r="W51" t="s">
        <v>141</v>
      </c>
      <c r="X51">
        <v>1</v>
      </c>
      <c r="Y51" t="s">
        <v>142</v>
      </c>
      <c r="AF51">
        <v>136938</v>
      </c>
      <c r="AI51">
        <v>0</v>
      </c>
      <c r="AK51" s="57">
        <v>50</v>
      </c>
      <c r="AL51" s="22" t="s">
        <v>45</v>
      </c>
      <c r="AM51">
        <f t="shared" si="1"/>
        <v>0</v>
      </c>
      <c r="AN51">
        <f t="shared" si="1"/>
        <v>0</v>
      </c>
      <c r="AO51">
        <f t="shared" si="1"/>
        <v>0</v>
      </c>
      <c r="AP51" s="63">
        <f t="shared" si="2"/>
        <v>0</v>
      </c>
    </row>
    <row r="52" spans="1:42" x14ac:dyDescent="0.35">
      <c r="A52" t="s">
        <v>136</v>
      </c>
      <c r="B52">
        <v>2015</v>
      </c>
      <c r="C52">
        <v>2015</v>
      </c>
      <c r="D52">
        <v>2015</v>
      </c>
      <c r="E52">
        <v>0</v>
      </c>
      <c r="F52">
        <v>0</v>
      </c>
      <c r="G52">
        <v>1</v>
      </c>
      <c r="H52" t="s">
        <v>137</v>
      </c>
      <c r="I52">
        <v>410</v>
      </c>
      <c r="J52" t="s">
        <v>170</v>
      </c>
      <c r="K52" t="s">
        <v>171</v>
      </c>
      <c r="L52">
        <v>728</v>
      </c>
      <c r="M52" t="s">
        <v>43</v>
      </c>
      <c r="N52" t="s">
        <v>139</v>
      </c>
      <c r="V52" t="s">
        <v>140</v>
      </c>
      <c r="W52" t="s">
        <v>141</v>
      </c>
      <c r="X52">
        <v>1</v>
      </c>
      <c r="Y52" t="s">
        <v>142</v>
      </c>
      <c r="AF52">
        <v>106</v>
      </c>
      <c r="AI52">
        <v>0</v>
      </c>
      <c r="AK52" s="57">
        <v>51</v>
      </c>
      <c r="AL52" s="22" t="s">
        <v>46</v>
      </c>
      <c r="AM52">
        <f t="shared" si="1"/>
        <v>0</v>
      </c>
      <c r="AN52">
        <f t="shared" si="1"/>
        <v>0</v>
      </c>
      <c r="AO52">
        <f t="shared" si="1"/>
        <v>0</v>
      </c>
      <c r="AP52" s="63">
        <f t="shared" si="2"/>
        <v>0</v>
      </c>
    </row>
    <row r="53" spans="1:42" x14ac:dyDescent="0.35">
      <c r="A53" t="s">
        <v>136</v>
      </c>
      <c r="B53">
        <v>2015</v>
      </c>
      <c r="C53">
        <v>2015</v>
      </c>
      <c r="D53">
        <v>2015</v>
      </c>
      <c r="E53">
        <v>0</v>
      </c>
      <c r="F53">
        <v>0</v>
      </c>
      <c r="G53">
        <v>1</v>
      </c>
      <c r="H53" t="s">
        <v>137</v>
      </c>
      <c r="I53">
        <v>428</v>
      </c>
      <c r="J53" t="s">
        <v>211</v>
      </c>
      <c r="K53" t="s">
        <v>212</v>
      </c>
      <c r="L53">
        <v>728</v>
      </c>
      <c r="M53" t="s">
        <v>43</v>
      </c>
      <c r="N53" t="s">
        <v>139</v>
      </c>
      <c r="V53" t="s">
        <v>140</v>
      </c>
      <c r="W53" t="s">
        <v>141</v>
      </c>
      <c r="X53">
        <v>1</v>
      </c>
      <c r="Y53" t="s">
        <v>142</v>
      </c>
      <c r="AF53">
        <v>5305</v>
      </c>
      <c r="AI53">
        <v>0</v>
      </c>
      <c r="AK53" s="57">
        <v>52</v>
      </c>
      <c r="AL53" s="22" t="s">
        <v>47</v>
      </c>
      <c r="AM53">
        <f t="shared" si="1"/>
        <v>1485691</v>
      </c>
      <c r="AN53">
        <f t="shared" si="1"/>
        <v>836313</v>
      </c>
      <c r="AO53">
        <f t="shared" si="1"/>
        <v>2546777</v>
      </c>
      <c r="AP53" s="63">
        <f t="shared" si="2"/>
        <v>1622927</v>
      </c>
    </row>
    <row r="54" spans="1:42" x14ac:dyDescent="0.35">
      <c r="A54" t="s">
        <v>136</v>
      </c>
      <c r="B54">
        <v>2015</v>
      </c>
      <c r="C54">
        <v>2015</v>
      </c>
      <c r="D54">
        <v>2015</v>
      </c>
      <c r="E54">
        <v>0</v>
      </c>
      <c r="F54">
        <v>0</v>
      </c>
      <c r="G54">
        <v>1</v>
      </c>
      <c r="H54" t="s">
        <v>137</v>
      </c>
      <c r="I54">
        <v>528</v>
      </c>
      <c r="J54" t="s">
        <v>172</v>
      </c>
      <c r="K54" t="s">
        <v>173</v>
      </c>
      <c r="L54">
        <v>728</v>
      </c>
      <c r="M54" t="s">
        <v>43</v>
      </c>
      <c r="N54" t="s">
        <v>139</v>
      </c>
      <c r="V54" t="s">
        <v>140</v>
      </c>
      <c r="W54" t="s">
        <v>141</v>
      </c>
      <c r="X54">
        <v>1</v>
      </c>
      <c r="Y54" t="s">
        <v>142</v>
      </c>
      <c r="AF54">
        <v>64100</v>
      </c>
      <c r="AI54">
        <v>0</v>
      </c>
      <c r="AK54" s="57">
        <v>53</v>
      </c>
      <c r="AL54" s="22" t="s">
        <v>48</v>
      </c>
      <c r="AM54">
        <f t="shared" si="1"/>
        <v>49514</v>
      </c>
      <c r="AN54">
        <f t="shared" si="1"/>
        <v>0</v>
      </c>
      <c r="AO54">
        <f t="shared" si="1"/>
        <v>0</v>
      </c>
      <c r="AP54" s="63">
        <f t="shared" si="2"/>
        <v>49514</v>
      </c>
    </row>
    <row r="55" spans="1:42" x14ac:dyDescent="0.35">
      <c r="A55" t="s">
        <v>136</v>
      </c>
      <c r="B55">
        <v>2015</v>
      </c>
      <c r="C55">
        <v>2015</v>
      </c>
      <c r="D55">
        <v>2015</v>
      </c>
      <c r="E55">
        <v>0</v>
      </c>
      <c r="F55">
        <v>0</v>
      </c>
      <c r="G55">
        <v>1</v>
      </c>
      <c r="H55" t="s">
        <v>137</v>
      </c>
      <c r="I55">
        <v>554</v>
      </c>
      <c r="J55" t="s">
        <v>176</v>
      </c>
      <c r="K55" t="s">
        <v>177</v>
      </c>
      <c r="L55">
        <v>728</v>
      </c>
      <c r="M55" t="s">
        <v>43</v>
      </c>
      <c r="N55" t="s">
        <v>139</v>
      </c>
      <c r="V55" t="s">
        <v>140</v>
      </c>
      <c r="W55" t="s">
        <v>141</v>
      </c>
      <c r="X55">
        <v>1</v>
      </c>
      <c r="Y55" t="s">
        <v>142</v>
      </c>
      <c r="AF55">
        <v>16327</v>
      </c>
      <c r="AI55">
        <v>0</v>
      </c>
      <c r="AK55" s="57">
        <v>54</v>
      </c>
      <c r="AL55" s="22" t="s">
        <v>49</v>
      </c>
      <c r="AM55">
        <f t="shared" si="1"/>
        <v>0</v>
      </c>
      <c r="AN55">
        <f t="shared" si="1"/>
        <v>0</v>
      </c>
      <c r="AO55">
        <f t="shared" si="1"/>
        <v>0</v>
      </c>
      <c r="AP55" s="63">
        <f t="shared" si="2"/>
        <v>0</v>
      </c>
    </row>
    <row r="56" spans="1:42" x14ac:dyDescent="0.35">
      <c r="A56" t="s">
        <v>136</v>
      </c>
      <c r="B56">
        <v>2015</v>
      </c>
      <c r="C56">
        <v>2015</v>
      </c>
      <c r="D56">
        <v>2015</v>
      </c>
      <c r="E56">
        <v>0</v>
      </c>
      <c r="F56">
        <v>0</v>
      </c>
      <c r="G56">
        <v>1</v>
      </c>
      <c r="H56" t="s">
        <v>137</v>
      </c>
      <c r="I56">
        <v>579</v>
      </c>
      <c r="J56" t="s">
        <v>213</v>
      </c>
      <c r="K56" t="s">
        <v>214</v>
      </c>
      <c r="L56">
        <v>728</v>
      </c>
      <c r="M56" t="s">
        <v>43</v>
      </c>
      <c r="N56" t="s">
        <v>139</v>
      </c>
      <c r="V56" t="s">
        <v>140</v>
      </c>
      <c r="W56" t="s">
        <v>141</v>
      </c>
      <c r="X56">
        <v>1</v>
      </c>
      <c r="Y56" t="s">
        <v>142</v>
      </c>
      <c r="AF56">
        <v>5907</v>
      </c>
      <c r="AI56">
        <v>0</v>
      </c>
      <c r="AL56" s="22" t="s">
        <v>215</v>
      </c>
      <c r="AM56">
        <f>SUM(AM2:AM55)</f>
        <v>5587599</v>
      </c>
      <c r="AN56">
        <f t="shared" ref="AN56:AO56" si="12">SUM(AN2:AN55)</f>
        <v>10067942</v>
      </c>
      <c r="AO56">
        <f t="shared" si="12"/>
        <v>9671243</v>
      </c>
      <c r="AP56" s="63">
        <f t="shared" si="2"/>
        <v>8442261.333333334</v>
      </c>
    </row>
    <row r="57" spans="1:42" x14ac:dyDescent="0.35">
      <c r="A57" t="s">
        <v>136</v>
      </c>
      <c r="B57">
        <v>2015</v>
      </c>
      <c r="C57">
        <v>2015</v>
      </c>
      <c r="D57">
        <v>2015</v>
      </c>
      <c r="E57">
        <v>0</v>
      </c>
      <c r="F57">
        <v>0</v>
      </c>
      <c r="G57">
        <v>1</v>
      </c>
      <c r="H57" t="s">
        <v>137</v>
      </c>
      <c r="I57">
        <v>586</v>
      </c>
      <c r="J57" t="s">
        <v>178</v>
      </c>
      <c r="K57" t="s">
        <v>179</v>
      </c>
      <c r="L57">
        <v>728</v>
      </c>
      <c r="M57" t="s">
        <v>43</v>
      </c>
      <c r="N57" t="s">
        <v>139</v>
      </c>
      <c r="V57" t="s">
        <v>140</v>
      </c>
      <c r="W57" t="s">
        <v>141</v>
      </c>
      <c r="X57">
        <v>1</v>
      </c>
      <c r="Y57" t="s">
        <v>142</v>
      </c>
      <c r="AF57">
        <v>1143384</v>
      </c>
      <c r="AI57">
        <v>0</v>
      </c>
      <c r="AL57" s="22" t="s">
        <v>230</v>
      </c>
      <c r="AP57" s="63">
        <f>AP56/1000</f>
        <v>8442.2613333333338</v>
      </c>
    </row>
    <row r="58" spans="1:42" x14ac:dyDescent="0.35">
      <c r="A58" t="s">
        <v>136</v>
      </c>
      <c r="B58">
        <v>2015</v>
      </c>
      <c r="C58">
        <v>2015</v>
      </c>
      <c r="D58">
        <v>2015</v>
      </c>
      <c r="E58">
        <v>0</v>
      </c>
      <c r="F58">
        <v>0</v>
      </c>
      <c r="G58">
        <v>1</v>
      </c>
      <c r="H58" t="s">
        <v>137</v>
      </c>
      <c r="I58">
        <v>643</v>
      </c>
      <c r="J58" t="s">
        <v>182</v>
      </c>
      <c r="K58" t="s">
        <v>183</v>
      </c>
      <c r="L58">
        <v>728</v>
      </c>
      <c r="M58" t="s">
        <v>43</v>
      </c>
      <c r="N58" t="s">
        <v>139</v>
      </c>
      <c r="V58" t="s">
        <v>140</v>
      </c>
      <c r="W58" t="s">
        <v>141</v>
      </c>
      <c r="X58">
        <v>1</v>
      </c>
      <c r="Y58" t="s">
        <v>142</v>
      </c>
      <c r="AF58">
        <v>2072</v>
      </c>
      <c r="AI58">
        <v>0</v>
      </c>
    </row>
    <row r="59" spans="1:42" x14ac:dyDescent="0.35">
      <c r="A59" t="s">
        <v>136</v>
      </c>
      <c r="B59">
        <v>2015</v>
      </c>
      <c r="C59">
        <v>2015</v>
      </c>
      <c r="D59">
        <v>2015</v>
      </c>
      <c r="E59">
        <v>0</v>
      </c>
      <c r="F59">
        <v>0</v>
      </c>
      <c r="G59">
        <v>1</v>
      </c>
      <c r="H59" t="s">
        <v>137</v>
      </c>
      <c r="I59">
        <v>646</v>
      </c>
      <c r="J59" t="s">
        <v>36</v>
      </c>
      <c r="K59" t="s">
        <v>184</v>
      </c>
      <c r="L59">
        <v>728</v>
      </c>
      <c r="M59" t="s">
        <v>43</v>
      </c>
      <c r="N59" t="s">
        <v>139</v>
      </c>
      <c r="V59" t="s">
        <v>140</v>
      </c>
      <c r="W59" t="s">
        <v>141</v>
      </c>
      <c r="X59">
        <v>1</v>
      </c>
      <c r="Y59" t="s">
        <v>142</v>
      </c>
      <c r="AF59">
        <v>597</v>
      </c>
      <c r="AI59">
        <v>0</v>
      </c>
    </row>
    <row r="60" spans="1:42" x14ac:dyDescent="0.35">
      <c r="A60" t="s">
        <v>136</v>
      </c>
      <c r="B60">
        <v>2015</v>
      </c>
      <c r="C60">
        <v>2015</v>
      </c>
      <c r="D60">
        <v>2015</v>
      </c>
      <c r="E60">
        <v>0</v>
      </c>
      <c r="F60">
        <v>0</v>
      </c>
      <c r="G60">
        <v>1</v>
      </c>
      <c r="H60" t="s">
        <v>137</v>
      </c>
      <c r="I60">
        <v>682</v>
      </c>
      <c r="J60" t="s">
        <v>216</v>
      </c>
      <c r="K60" t="s">
        <v>217</v>
      </c>
      <c r="L60">
        <v>728</v>
      </c>
      <c r="M60" t="s">
        <v>43</v>
      </c>
      <c r="N60" t="s">
        <v>139</v>
      </c>
      <c r="V60" t="s">
        <v>140</v>
      </c>
      <c r="W60" t="s">
        <v>141</v>
      </c>
      <c r="X60">
        <v>1</v>
      </c>
      <c r="Y60" t="s">
        <v>142</v>
      </c>
      <c r="AF60">
        <v>62400</v>
      </c>
      <c r="AI60">
        <v>0</v>
      </c>
    </row>
    <row r="61" spans="1:42" x14ac:dyDescent="0.35">
      <c r="A61" t="s">
        <v>136</v>
      </c>
      <c r="B61">
        <v>2015</v>
      </c>
      <c r="C61">
        <v>2015</v>
      </c>
      <c r="D61">
        <v>2015</v>
      </c>
      <c r="E61">
        <v>0</v>
      </c>
      <c r="F61">
        <v>0</v>
      </c>
      <c r="G61">
        <v>1</v>
      </c>
      <c r="H61" t="s">
        <v>137</v>
      </c>
      <c r="I61">
        <v>702</v>
      </c>
      <c r="J61" t="s">
        <v>187</v>
      </c>
      <c r="K61" t="s">
        <v>188</v>
      </c>
      <c r="L61">
        <v>728</v>
      </c>
      <c r="M61" t="s">
        <v>43</v>
      </c>
      <c r="N61" t="s">
        <v>139</v>
      </c>
      <c r="V61" t="s">
        <v>140</v>
      </c>
      <c r="W61" t="s">
        <v>141</v>
      </c>
      <c r="X61">
        <v>1</v>
      </c>
      <c r="Y61" t="s">
        <v>142</v>
      </c>
      <c r="AF61">
        <v>163116</v>
      </c>
      <c r="AI61">
        <v>0</v>
      </c>
    </row>
    <row r="62" spans="1:42" x14ac:dyDescent="0.35">
      <c r="A62" t="s">
        <v>136</v>
      </c>
      <c r="B62">
        <v>2015</v>
      </c>
      <c r="C62">
        <v>2015</v>
      </c>
      <c r="D62">
        <v>2015</v>
      </c>
      <c r="E62">
        <v>0</v>
      </c>
      <c r="F62">
        <v>0</v>
      </c>
      <c r="G62">
        <v>1</v>
      </c>
      <c r="H62" t="s">
        <v>137</v>
      </c>
      <c r="I62">
        <v>703</v>
      </c>
      <c r="J62" t="s">
        <v>189</v>
      </c>
      <c r="K62" t="s">
        <v>190</v>
      </c>
      <c r="L62">
        <v>728</v>
      </c>
      <c r="M62" t="s">
        <v>43</v>
      </c>
      <c r="N62" t="s">
        <v>139</v>
      </c>
      <c r="V62" t="s">
        <v>140</v>
      </c>
      <c r="W62" t="s">
        <v>141</v>
      </c>
      <c r="X62">
        <v>1</v>
      </c>
      <c r="Y62" t="s">
        <v>142</v>
      </c>
      <c r="AF62">
        <v>526</v>
      </c>
      <c r="AI62">
        <v>0</v>
      </c>
    </row>
    <row r="63" spans="1:42" x14ac:dyDescent="0.35">
      <c r="A63" t="s">
        <v>136</v>
      </c>
      <c r="B63">
        <v>2015</v>
      </c>
      <c r="C63">
        <v>2015</v>
      </c>
      <c r="D63">
        <v>2015</v>
      </c>
      <c r="E63">
        <v>0</v>
      </c>
      <c r="F63">
        <v>0</v>
      </c>
      <c r="G63">
        <v>1</v>
      </c>
      <c r="H63" t="s">
        <v>137</v>
      </c>
      <c r="I63">
        <v>705</v>
      </c>
      <c r="J63" t="s">
        <v>191</v>
      </c>
      <c r="K63" t="s">
        <v>192</v>
      </c>
      <c r="L63">
        <v>728</v>
      </c>
      <c r="M63" t="s">
        <v>43</v>
      </c>
      <c r="N63" t="s">
        <v>139</v>
      </c>
      <c r="V63" t="s">
        <v>140</v>
      </c>
      <c r="W63" t="s">
        <v>141</v>
      </c>
      <c r="X63">
        <v>1</v>
      </c>
      <c r="Y63" t="s">
        <v>142</v>
      </c>
      <c r="AF63">
        <v>20352</v>
      </c>
      <c r="AI63">
        <v>0</v>
      </c>
    </row>
    <row r="64" spans="1:42" x14ac:dyDescent="0.35">
      <c r="A64" t="s">
        <v>136</v>
      </c>
      <c r="B64">
        <v>2015</v>
      </c>
      <c r="C64">
        <v>2015</v>
      </c>
      <c r="D64">
        <v>2015</v>
      </c>
      <c r="E64">
        <v>0</v>
      </c>
      <c r="F64">
        <v>0</v>
      </c>
      <c r="G64">
        <v>1</v>
      </c>
      <c r="H64" t="s">
        <v>137</v>
      </c>
      <c r="I64">
        <v>710</v>
      </c>
      <c r="J64" t="s">
        <v>42</v>
      </c>
      <c r="K64" t="s">
        <v>218</v>
      </c>
      <c r="L64">
        <v>728</v>
      </c>
      <c r="M64" t="s">
        <v>43</v>
      </c>
      <c r="N64" t="s">
        <v>139</v>
      </c>
      <c r="V64" t="s">
        <v>140</v>
      </c>
      <c r="W64" t="s">
        <v>141</v>
      </c>
      <c r="X64">
        <v>1</v>
      </c>
      <c r="Y64" t="s">
        <v>142</v>
      </c>
      <c r="AF64">
        <v>120</v>
      </c>
      <c r="AI64">
        <v>0</v>
      </c>
    </row>
    <row r="65" spans="1:35" x14ac:dyDescent="0.35">
      <c r="A65" t="s">
        <v>136</v>
      </c>
      <c r="B65">
        <v>2015</v>
      </c>
      <c r="C65">
        <v>2015</v>
      </c>
      <c r="D65">
        <v>2015</v>
      </c>
      <c r="E65">
        <v>0</v>
      </c>
      <c r="F65">
        <v>0</v>
      </c>
      <c r="G65">
        <v>1</v>
      </c>
      <c r="H65" t="s">
        <v>137</v>
      </c>
      <c r="I65">
        <v>724</v>
      </c>
      <c r="J65" t="s">
        <v>193</v>
      </c>
      <c r="K65" t="s">
        <v>194</v>
      </c>
      <c r="L65">
        <v>728</v>
      </c>
      <c r="M65" t="s">
        <v>43</v>
      </c>
      <c r="N65" t="s">
        <v>139</v>
      </c>
      <c r="V65" t="s">
        <v>140</v>
      </c>
      <c r="W65" t="s">
        <v>141</v>
      </c>
      <c r="X65">
        <v>1</v>
      </c>
      <c r="Y65" t="s">
        <v>142</v>
      </c>
      <c r="AF65">
        <v>1765</v>
      </c>
      <c r="AI65">
        <v>0</v>
      </c>
    </row>
    <row r="66" spans="1:35" x14ac:dyDescent="0.35">
      <c r="A66" t="s">
        <v>136</v>
      </c>
      <c r="B66">
        <v>2015</v>
      </c>
      <c r="C66">
        <v>2015</v>
      </c>
      <c r="D66">
        <v>2015</v>
      </c>
      <c r="E66">
        <v>0</v>
      </c>
      <c r="F66">
        <v>0</v>
      </c>
      <c r="G66">
        <v>1</v>
      </c>
      <c r="H66" t="s">
        <v>137</v>
      </c>
      <c r="I66">
        <v>729</v>
      </c>
      <c r="J66" t="s">
        <v>44</v>
      </c>
      <c r="K66" t="s">
        <v>219</v>
      </c>
      <c r="L66">
        <v>728</v>
      </c>
      <c r="M66" t="s">
        <v>43</v>
      </c>
      <c r="N66" t="s">
        <v>139</v>
      </c>
      <c r="V66" t="s">
        <v>140</v>
      </c>
      <c r="W66" t="s">
        <v>141</v>
      </c>
      <c r="X66">
        <v>1</v>
      </c>
      <c r="Y66" t="s">
        <v>142</v>
      </c>
      <c r="AF66">
        <v>1043</v>
      </c>
      <c r="AI66">
        <v>0</v>
      </c>
    </row>
    <row r="67" spans="1:35" x14ac:dyDescent="0.35">
      <c r="A67" t="s">
        <v>136</v>
      </c>
      <c r="B67">
        <v>2015</v>
      </c>
      <c r="C67">
        <v>2015</v>
      </c>
      <c r="D67">
        <v>2015</v>
      </c>
      <c r="E67">
        <v>0</v>
      </c>
      <c r="F67">
        <v>0</v>
      </c>
      <c r="G67">
        <v>1</v>
      </c>
      <c r="H67" t="s">
        <v>137</v>
      </c>
      <c r="I67">
        <v>752</v>
      </c>
      <c r="J67" t="s">
        <v>195</v>
      </c>
      <c r="K67" t="s">
        <v>196</v>
      </c>
      <c r="L67">
        <v>728</v>
      </c>
      <c r="M67" t="s">
        <v>43</v>
      </c>
      <c r="N67" t="s">
        <v>139</v>
      </c>
      <c r="V67" t="s">
        <v>140</v>
      </c>
      <c r="W67" t="s">
        <v>141</v>
      </c>
      <c r="X67">
        <v>1</v>
      </c>
      <c r="Y67" t="s">
        <v>142</v>
      </c>
      <c r="AF67">
        <v>100783</v>
      </c>
      <c r="AI67">
        <v>0</v>
      </c>
    </row>
    <row r="68" spans="1:35" x14ac:dyDescent="0.35">
      <c r="A68" t="s">
        <v>136</v>
      </c>
      <c r="B68">
        <v>2015</v>
      </c>
      <c r="C68">
        <v>2015</v>
      </c>
      <c r="D68">
        <v>2015</v>
      </c>
      <c r="E68">
        <v>0</v>
      </c>
      <c r="F68">
        <v>0</v>
      </c>
      <c r="G68">
        <v>1</v>
      </c>
      <c r="H68" t="s">
        <v>137</v>
      </c>
      <c r="I68">
        <v>757</v>
      </c>
      <c r="J68" t="s">
        <v>220</v>
      </c>
      <c r="K68" t="s">
        <v>221</v>
      </c>
      <c r="L68">
        <v>728</v>
      </c>
      <c r="M68" t="s">
        <v>43</v>
      </c>
      <c r="N68" t="s">
        <v>139</v>
      </c>
      <c r="V68" t="s">
        <v>140</v>
      </c>
      <c r="W68" t="s">
        <v>141</v>
      </c>
      <c r="X68">
        <v>1</v>
      </c>
      <c r="Y68" t="s">
        <v>142</v>
      </c>
      <c r="AF68">
        <v>48452</v>
      </c>
      <c r="AI68">
        <v>0</v>
      </c>
    </row>
    <row r="69" spans="1:35" x14ac:dyDescent="0.35">
      <c r="A69" t="s">
        <v>136</v>
      </c>
      <c r="B69">
        <v>2015</v>
      </c>
      <c r="C69">
        <v>2015</v>
      </c>
      <c r="D69">
        <v>2015</v>
      </c>
      <c r="E69">
        <v>0</v>
      </c>
      <c r="F69">
        <v>0</v>
      </c>
      <c r="G69">
        <v>1</v>
      </c>
      <c r="H69" t="s">
        <v>137</v>
      </c>
      <c r="I69">
        <v>800</v>
      </c>
      <c r="J69" t="s">
        <v>47</v>
      </c>
      <c r="K69" t="s">
        <v>199</v>
      </c>
      <c r="L69">
        <v>728</v>
      </c>
      <c r="M69" t="s">
        <v>43</v>
      </c>
      <c r="N69" t="s">
        <v>139</v>
      </c>
      <c r="V69" t="s">
        <v>140</v>
      </c>
      <c r="W69" t="s">
        <v>141</v>
      </c>
      <c r="X69">
        <v>1</v>
      </c>
      <c r="Y69" t="s">
        <v>142</v>
      </c>
      <c r="AF69">
        <v>836313</v>
      </c>
      <c r="AI69">
        <v>0</v>
      </c>
    </row>
    <row r="70" spans="1:35" x14ac:dyDescent="0.35">
      <c r="A70" t="s">
        <v>136</v>
      </c>
      <c r="B70">
        <v>2015</v>
      </c>
      <c r="C70">
        <v>2015</v>
      </c>
      <c r="D70">
        <v>2015</v>
      </c>
      <c r="E70">
        <v>0</v>
      </c>
      <c r="F70">
        <v>0</v>
      </c>
      <c r="G70">
        <v>1</v>
      </c>
      <c r="H70" t="s">
        <v>137</v>
      </c>
      <c r="I70">
        <v>804</v>
      </c>
      <c r="J70" t="s">
        <v>200</v>
      </c>
      <c r="K70" t="s">
        <v>201</v>
      </c>
      <c r="L70">
        <v>728</v>
      </c>
      <c r="M70" t="s">
        <v>43</v>
      </c>
      <c r="N70" t="s">
        <v>139</v>
      </c>
      <c r="V70" t="s">
        <v>140</v>
      </c>
      <c r="W70" t="s">
        <v>141</v>
      </c>
      <c r="X70">
        <v>1</v>
      </c>
      <c r="Y70" t="s">
        <v>142</v>
      </c>
      <c r="AF70">
        <v>280023</v>
      </c>
      <c r="AI70">
        <v>0</v>
      </c>
    </row>
    <row r="71" spans="1:35" x14ac:dyDescent="0.35">
      <c r="A71" t="s">
        <v>136</v>
      </c>
      <c r="B71">
        <v>2015</v>
      </c>
      <c r="C71">
        <v>2015</v>
      </c>
      <c r="D71">
        <v>2015</v>
      </c>
      <c r="E71">
        <v>0</v>
      </c>
      <c r="F71">
        <v>0</v>
      </c>
      <c r="G71">
        <v>1</v>
      </c>
      <c r="H71" t="s">
        <v>137</v>
      </c>
      <c r="I71">
        <v>826</v>
      </c>
      <c r="J71" t="s">
        <v>222</v>
      </c>
      <c r="K71" t="s">
        <v>223</v>
      </c>
      <c r="L71">
        <v>728</v>
      </c>
      <c r="M71" t="s">
        <v>43</v>
      </c>
      <c r="N71" t="s">
        <v>139</v>
      </c>
      <c r="V71" t="s">
        <v>140</v>
      </c>
      <c r="W71" t="s">
        <v>141</v>
      </c>
      <c r="X71">
        <v>1</v>
      </c>
      <c r="Y71" t="s">
        <v>142</v>
      </c>
      <c r="AF71">
        <v>2897</v>
      </c>
      <c r="AI71">
        <v>0</v>
      </c>
    </row>
    <row r="72" spans="1:35" x14ac:dyDescent="0.35">
      <c r="A72" t="s">
        <v>136</v>
      </c>
      <c r="B72">
        <v>2015</v>
      </c>
      <c r="C72">
        <v>2015</v>
      </c>
      <c r="D72">
        <v>2015</v>
      </c>
      <c r="E72">
        <v>0</v>
      </c>
      <c r="F72">
        <v>0</v>
      </c>
      <c r="G72">
        <v>1</v>
      </c>
      <c r="H72" t="s">
        <v>137</v>
      </c>
      <c r="I72">
        <v>842</v>
      </c>
      <c r="J72" t="s">
        <v>202</v>
      </c>
      <c r="K72" t="s">
        <v>202</v>
      </c>
      <c r="L72">
        <v>728</v>
      </c>
      <c r="M72" t="s">
        <v>43</v>
      </c>
      <c r="N72" t="s">
        <v>139</v>
      </c>
      <c r="V72" t="s">
        <v>140</v>
      </c>
      <c r="W72" t="s">
        <v>141</v>
      </c>
      <c r="X72">
        <v>1</v>
      </c>
      <c r="Y72" t="s">
        <v>142</v>
      </c>
      <c r="AF72">
        <v>200076</v>
      </c>
      <c r="AI72">
        <v>0</v>
      </c>
    </row>
    <row r="73" spans="1:35" x14ac:dyDescent="0.35">
      <c r="A73" t="s">
        <v>136</v>
      </c>
      <c r="B73">
        <v>2016</v>
      </c>
      <c r="C73">
        <v>2016</v>
      </c>
      <c r="D73">
        <v>2016</v>
      </c>
      <c r="E73">
        <v>0</v>
      </c>
      <c r="F73">
        <v>0</v>
      </c>
      <c r="G73">
        <v>1</v>
      </c>
      <c r="H73" t="s">
        <v>137</v>
      </c>
      <c r="I73">
        <v>12</v>
      </c>
      <c r="J73" t="s">
        <v>0</v>
      </c>
      <c r="K73" t="s">
        <v>138</v>
      </c>
      <c r="L73">
        <v>728</v>
      </c>
      <c r="M73" t="s">
        <v>43</v>
      </c>
      <c r="N73" t="s">
        <v>139</v>
      </c>
      <c r="V73" t="s">
        <v>140</v>
      </c>
      <c r="W73" t="s">
        <v>141</v>
      </c>
      <c r="X73">
        <v>1</v>
      </c>
      <c r="Y73" t="s">
        <v>142</v>
      </c>
      <c r="AF73">
        <v>7086978</v>
      </c>
      <c r="AI73">
        <v>0</v>
      </c>
    </row>
    <row r="74" spans="1:35" x14ac:dyDescent="0.35">
      <c r="A74" t="s">
        <v>136</v>
      </c>
      <c r="B74">
        <v>2016</v>
      </c>
      <c r="C74">
        <v>2016</v>
      </c>
      <c r="D74">
        <v>2016</v>
      </c>
      <c r="E74">
        <v>0</v>
      </c>
      <c r="F74">
        <v>0</v>
      </c>
      <c r="G74">
        <v>1</v>
      </c>
      <c r="H74" t="s">
        <v>137</v>
      </c>
      <c r="I74">
        <v>36</v>
      </c>
      <c r="J74" t="s">
        <v>143</v>
      </c>
      <c r="K74" t="s">
        <v>144</v>
      </c>
      <c r="L74">
        <v>728</v>
      </c>
      <c r="M74" t="s">
        <v>43</v>
      </c>
      <c r="N74" t="s">
        <v>139</v>
      </c>
      <c r="V74" t="s">
        <v>140</v>
      </c>
      <c r="W74" t="s">
        <v>141</v>
      </c>
      <c r="X74">
        <v>1</v>
      </c>
      <c r="Y74" t="s">
        <v>142</v>
      </c>
      <c r="AF74">
        <v>33748</v>
      </c>
      <c r="AI74">
        <v>0</v>
      </c>
    </row>
    <row r="75" spans="1:35" x14ac:dyDescent="0.35">
      <c r="A75" t="s">
        <v>136</v>
      </c>
      <c r="B75">
        <v>2016</v>
      </c>
      <c r="C75">
        <v>2016</v>
      </c>
      <c r="D75">
        <v>2016</v>
      </c>
      <c r="E75">
        <v>0</v>
      </c>
      <c r="F75">
        <v>0</v>
      </c>
      <c r="G75">
        <v>1</v>
      </c>
      <c r="H75" t="s">
        <v>137</v>
      </c>
      <c r="I75">
        <v>56</v>
      </c>
      <c r="J75" t="s">
        <v>147</v>
      </c>
      <c r="K75" t="s">
        <v>148</v>
      </c>
      <c r="L75">
        <v>728</v>
      </c>
      <c r="M75" t="s">
        <v>43</v>
      </c>
      <c r="N75" t="s">
        <v>139</v>
      </c>
      <c r="V75" t="s">
        <v>140</v>
      </c>
      <c r="W75" t="s">
        <v>141</v>
      </c>
      <c r="X75">
        <v>1</v>
      </c>
      <c r="Y75" t="s">
        <v>142</v>
      </c>
      <c r="AF75">
        <v>4267</v>
      </c>
      <c r="AI75">
        <v>0</v>
      </c>
    </row>
    <row r="76" spans="1:35" x14ac:dyDescent="0.35">
      <c r="A76" t="s">
        <v>136</v>
      </c>
      <c r="B76">
        <v>2016</v>
      </c>
      <c r="C76">
        <v>2016</v>
      </c>
      <c r="D76">
        <v>2016</v>
      </c>
      <c r="E76">
        <v>0</v>
      </c>
      <c r="F76">
        <v>0</v>
      </c>
      <c r="G76">
        <v>1</v>
      </c>
      <c r="H76" t="s">
        <v>137</v>
      </c>
      <c r="I76">
        <v>100</v>
      </c>
      <c r="J76" t="s">
        <v>205</v>
      </c>
      <c r="K76" t="s">
        <v>206</v>
      </c>
      <c r="L76">
        <v>728</v>
      </c>
      <c r="M76" t="s">
        <v>43</v>
      </c>
      <c r="N76" t="s">
        <v>139</v>
      </c>
      <c r="V76" t="s">
        <v>140</v>
      </c>
      <c r="W76" t="s">
        <v>141</v>
      </c>
      <c r="X76">
        <v>1</v>
      </c>
      <c r="Y76" t="s">
        <v>142</v>
      </c>
      <c r="AF76">
        <v>30236</v>
      </c>
      <c r="AI76">
        <v>0</v>
      </c>
    </row>
    <row r="77" spans="1:35" x14ac:dyDescent="0.35">
      <c r="A77" t="s">
        <v>136</v>
      </c>
      <c r="B77">
        <v>2016</v>
      </c>
      <c r="C77">
        <v>2016</v>
      </c>
      <c r="D77">
        <v>2016</v>
      </c>
      <c r="E77">
        <v>0</v>
      </c>
      <c r="F77">
        <v>0</v>
      </c>
      <c r="G77">
        <v>1</v>
      </c>
      <c r="H77" t="s">
        <v>137</v>
      </c>
      <c r="I77">
        <v>124</v>
      </c>
      <c r="J77" t="s">
        <v>149</v>
      </c>
      <c r="K77" t="s">
        <v>150</v>
      </c>
      <c r="L77">
        <v>728</v>
      </c>
      <c r="M77" t="s">
        <v>43</v>
      </c>
      <c r="N77" t="s">
        <v>139</v>
      </c>
      <c r="V77" t="s">
        <v>140</v>
      </c>
      <c r="W77" t="s">
        <v>141</v>
      </c>
      <c r="X77">
        <v>1</v>
      </c>
      <c r="Y77" t="s">
        <v>142</v>
      </c>
      <c r="AF77">
        <v>1899</v>
      </c>
      <c r="AI77">
        <v>0</v>
      </c>
    </row>
    <row r="78" spans="1:35" x14ac:dyDescent="0.35">
      <c r="A78" t="s">
        <v>136</v>
      </c>
      <c r="B78">
        <v>2016</v>
      </c>
      <c r="C78">
        <v>2016</v>
      </c>
      <c r="D78">
        <v>2016</v>
      </c>
      <c r="E78">
        <v>0</v>
      </c>
      <c r="F78">
        <v>0</v>
      </c>
      <c r="G78">
        <v>1</v>
      </c>
      <c r="H78" t="s">
        <v>137</v>
      </c>
      <c r="I78">
        <v>156</v>
      </c>
      <c r="J78" t="s">
        <v>151</v>
      </c>
      <c r="K78" t="s">
        <v>152</v>
      </c>
      <c r="L78">
        <v>728</v>
      </c>
      <c r="M78" t="s">
        <v>43</v>
      </c>
      <c r="N78" t="s">
        <v>139</v>
      </c>
      <c r="V78" t="s">
        <v>140</v>
      </c>
      <c r="W78" t="s">
        <v>141</v>
      </c>
      <c r="X78">
        <v>1</v>
      </c>
      <c r="Y78" t="s">
        <v>142</v>
      </c>
      <c r="AF78">
        <v>1459751408</v>
      </c>
      <c r="AI78">
        <v>0</v>
      </c>
    </row>
    <row r="79" spans="1:35" x14ac:dyDescent="0.35">
      <c r="A79" t="s">
        <v>136</v>
      </c>
      <c r="B79">
        <v>2016</v>
      </c>
      <c r="C79">
        <v>2016</v>
      </c>
      <c r="D79">
        <v>2016</v>
      </c>
      <c r="E79">
        <v>0</v>
      </c>
      <c r="F79">
        <v>0</v>
      </c>
      <c r="G79">
        <v>1</v>
      </c>
      <c r="H79" t="s">
        <v>137</v>
      </c>
      <c r="I79">
        <v>203</v>
      </c>
      <c r="J79" t="s">
        <v>153</v>
      </c>
      <c r="K79" t="s">
        <v>154</v>
      </c>
      <c r="L79">
        <v>728</v>
      </c>
      <c r="M79" t="s">
        <v>43</v>
      </c>
      <c r="N79" t="s">
        <v>139</v>
      </c>
      <c r="V79" t="s">
        <v>140</v>
      </c>
      <c r="W79" t="s">
        <v>141</v>
      </c>
      <c r="X79">
        <v>1</v>
      </c>
      <c r="Y79" t="s">
        <v>142</v>
      </c>
      <c r="AF79">
        <v>10415</v>
      </c>
      <c r="AI79">
        <v>0</v>
      </c>
    </row>
    <row r="80" spans="1:35" x14ac:dyDescent="0.35">
      <c r="A80" t="s">
        <v>136</v>
      </c>
      <c r="B80">
        <v>2016</v>
      </c>
      <c r="C80">
        <v>2016</v>
      </c>
      <c r="D80">
        <v>2016</v>
      </c>
      <c r="E80">
        <v>0</v>
      </c>
      <c r="F80">
        <v>0</v>
      </c>
      <c r="G80">
        <v>1</v>
      </c>
      <c r="H80" t="s">
        <v>137</v>
      </c>
      <c r="I80">
        <v>208</v>
      </c>
      <c r="J80" t="s">
        <v>155</v>
      </c>
      <c r="K80" t="s">
        <v>156</v>
      </c>
      <c r="L80">
        <v>728</v>
      </c>
      <c r="M80" t="s">
        <v>43</v>
      </c>
      <c r="N80" t="s">
        <v>139</v>
      </c>
      <c r="V80" t="s">
        <v>140</v>
      </c>
      <c r="W80" t="s">
        <v>141</v>
      </c>
      <c r="X80">
        <v>1</v>
      </c>
      <c r="Y80" t="s">
        <v>142</v>
      </c>
      <c r="AF80">
        <v>5093</v>
      </c>
      <c r="AI80">
        <v>0</v>
      </c>
    </row>
    <row r="81" spans="1:35" x14ac:dyDescent="0.35">
      <c r="A81" t="s">
        <v>136</v>
      </c>
      <c r="B81">
        <v>2016</v>
      </c>
      <c r="C81">
        <v>2016</v>
      </c>
      <c r="D81">
        <v>2016</v>
      </c>
      <c r="E81">
        <v>0</v>
      </c>
      <c r="F81">
        <v>0</v>
      </c>
      <c r="G81">
        <v>1</v>
      </c>
      <c r="H81" t="s">
        <v>137</v>
      </c>
      <c r="I81">
        <v>246</v>
      </c>
      <c r="J81" t="s">
        <v>160</v>
      </c>
      <c r="K81" t="s">
        <v>161</v>
      </c>
      <c r="L81">
        <v>728</v>
      </c>
      <c r="M81" t="s">
        <v>43</v>
      </c>
      <c r="N81" t="s">
        <v>139</v>
      </c>
      <c r="V81" t="s">
        <v>140</v>
      </c>
      <c r="W81" t="s">
        <v>141</v>
      </c>
      <c r="X81">
        <v>1</v>
      </c>
      <c r="Y81" t="s">
        <v>142</v>
      </c>
      <c r="AF81">
        <v>42</v>
      </c>
      <c r="AI81">
        <v>0</v>
      </c>
    </row>
    <row r="82" spans="1:35" x14ac:dyDescent="0.35">
      <c r="A82" t="s">
        <v>136</v>
      </c>
      <c r="B82">
        <v>2016</v>
      </c>
      <c r="C82">
        <v>2016</v>
      </c>
      <c r="D82">
        <v>2016</v>
      </c>
      <c r="E82">
        <v>0</v>
      </c>
      <c r="F82">
        <v>0</v>
      </c>
      <c r="G82">
        <v>1</v>
      </c>
      <c r="H82" t="s">
        <v>137</v>
      </c>
      <c r="I82">
        <v>251</v>
      </c>
      <c r="J82" t="s">
        <v>162</v>
      </c>
      <c r="K82" t="s">
        <v>163</v>
      </c>
      <c r="L82">
        <v>728</v>
      </c>
      <c r="M82" t="s">
        <v>43</v>
      </c>
      <c r="N82" t="s">
        <v>139</v>
      </c>
      <c r="V82" t="s">
        <v>140</v>
      </c>
      <c r="W82" t="s">
        <v>141</v>
      </c>
      <c r="X82">
        <v>1</v>
      </c>
      <c r="Y82" t="s">
        <v>142</v>
      </c>
      <c r="AF82">
        <v>931</v>
      </c>
      <c r="AI82">
        <v>0</v>
      </c>
    </row>
    <row r="83" spans="1:35" x14ac:dyDescent="0.35">
      <c r="A83" t="s">
        <v>136</v>
      </c>
      <c r="B83">
        <v>2016</v>
      </c>
      <c r="C83">
        <v>2016</v>
      </c>
      <c r="D83">
        <v>2016</v>
      </c>
      <c r="E83">
        <v>0</v>
      </c>
      <c r="F83">
        <v>0</v>
      </c>
      <c r="G83">
        <v>1</v>
      </c>
      <c r="H83" t="s">
        <v>137</v>
      </c>
      <c r="I83">
        <v>275</v>
      </c>
      <c r="J83" t="s">
        <v>224</v>
      </c>
      <c r="K83" t="s">
        <v>225</v>
      </c>
      <c r="L83">
        <v>728</v>
      </c>
      <c r="M83" t="s">
        <v>43</v>
      </c>
      <c r="N83" t="s">
        <v>139</v>
      </c>
      <c r="V83" t="s">
        <v>140</v>
      </c>
      <c r="W83" t="s">
        <v>141</v>
      </c>
      <c r="X83">
        <v>1</v>
      </c>
      <c r="Y83" t="s">
        <v>142</v>
      </c>
      <c r="AF83">
        <v>4970</v>
      </c>
      <c r="AI83">
        <v>0</v>
      </c>
    </row>
    <row r="84" spans="1:35" x14ac:dyDescent="0.35">
      <c r="A84" t="s">
        <v>136</v>
      </c>
      <c r="B84">
        <v>2016</v>
      </c>
      <c r="C84">
        <v>2016</v>
      </c>
      <c r="D84">
        <v>2016</v>
      </c>
      <c r="E84">
        <v>0</v>
      </c>
      <c r="F84">
        <v>0</v>
      </c>
      <c r="G84">
        <v>1</v>
      </c>
      <c r="H84" t="s">
        <v>137</v>
      </c>
      <c r="I84">
        <v>276</v>
      </c>
      <c r="J84" t="s">
        <v>164</v>
      </c>
      <c r="K84" t="s">
        <v>165</v>
      </c>
      <c r="L84">
        <v>728</v>
      </c>
      <c r="M84" t="s">
        <v>43</v>
      </c>
      <c r="N84" t="s">
        <v>139</v>
      </c>
      <c r="V84" t="s">
        <v>140</v>
      </c>
      <c r="W84" t="s">
        <v>141</v>
      </c>
      <c r="X84">
        <v>1</v>
      </c>
      <c r="Y84" t="s">
        <v>142</v>
      </c>
      <c r="AF84">
        <v>267090</v>
      </c>
      <c r="AI84">
        <v>0</v>
      </c>
    </row>
    <row r="85" spans="1:35" x14ac:dyDescent="0.35">
      <c r="A85" t="s">
        <v>136</v>
      </c>
      <c r="B85">
        <v>2016</v>
      </c>
      <c r="C85">
        <v>2016</v>
      </c>
      <c r="D85">
        <v>2016</v>
      </c>
      <c r="E85">
        <v>0</v>
      </c>
      <c r="F85">
        <v>0</v>
      </c>
      <c r="G85">
        <v>1</v>
      </c>
      <c r="H85" t="s">
        <v>137</v>
      </c>
      <c r="I85">
        <v>344</v>
      </c>
      <c r="J85" t="s">
        <v>166</v>
      </c>
      <c r="K85" t="s">
        <v>167</v>
      </c>
      <c r="L85">
        <v>728</v>
      </c>
      <c r="M85" t="s">
        <v>43</v>
      </c>
      <c r="N85" t="s">
        <v>139</v>
      </c>
      <c r="V85" t="s">
        <v>140</v>
      </c>
      <c r="W85" t="s">
        <v>141</v>
      </c>
      <c r="X85">
        <v>1</v>
      </c>
      <c r="Y85" t="s">
        <v>142</v>
      </c>
      <c r="AB85">
        <v>0</v>
      </c>
      <c r="AD85">
        <v>0</v>
      </c>
      <c r="AF85">
        <v>15046</v>
      </c>
      <c r="AI85">
        <v>4</v>
      </c>
    </row>
    <row r="86" spans="1:35" x14ac:dyDescent="0.35">
      <c r="A86" t="s">
        <v>136</v>
      </c>
      <c r="B86">
        <v>2016</v>
      </c>
      <c r="C86">
        <v>2016</v>
      </c>
      <c r="D86">
        <v>2016</v>
      </c>
      <c r="E86">
        <v>0</v>
      </c>
      <c r="F86">
        <v>0</v>
      </c>
      <c r="G86">
        <v>1</v>
      </c>
      <c r="H86" t="s">
        <v>137</v>
      </c>
      <c r="I86">
        <v>372</v>
      </c>
      <c r="J86" t="s">
        <v>207</v>
      </c>
      <c r="K86" t="s">
        <v>208</v>
      </c>
      <c r="L86">
        <v>728</v>
      </c>
      <c r="M86" t="s">
        <v>43</v>
      </c>
      <c r="N86" t="s">
        <v>139</v>
      </c>
      <c r="V86" t="s">
        <v>140</v>
      </c>
      <c r="W86" t="s">
        <v>141</v>
      </c>
      <c r="X86">
        <v>1</v>
      </c>
      <c r="Y86" t="s">
        <v>142</v>
      </c>
      <c r="AB86">
        <v>0</v>
      </c>
      <c r="AD86">
        <v>0</v>
      </c>
      <c r="AF86">
        <v>122257</v>
      </c>
      <c r="AI86">
        <v>0</v>
      </c>
    </row>
    <row r="87" spans="1:35" x14ac:dyDescent="0.35">
      <c r="A87" t="s">
        <v>136</v>
      </c>
      <c r="B87">
        <v>2016</v>
      </c>
      <c r="C87">
        <v>2016</v>
      </c>
      <c r="D87">
        <v>2016</v>
      </c>
      <c r="E87">
        <v>0</v>
      </c>
      <c r="F87">
        <v>0</v>
      </c>
      <c r="G87">
        <v>1</v>
      </c>
      <c r="H87" t="s">
        <v>137</v>
      </c>
      <c r="I87">
        <v>392</v>
      </c>
      <c r="J87" t="s">
        <v>226</v>
      </c>
      <c r="K87" t="s">
        <v>227</v>
      </c>
      <c r="L87">
        <v>728</v>
      </c>
      <c r="M87" t="s">
        <v>43</v>
      </c>
      <c r="N87" t="s">
        <v>139</v>
      </c>
      <c r="V87" t="s">
        <v>140</v>
      </c>
      <c r="W87" t="s">
        <v>141</v>
      </c>
      <c r="X87">
        <v>1</v>
      </c>
      <c r="Y87" t="s">
        <v>142</v>
      </c>
      <c r="AF87">
        <v>414603</v>
      </c>
      <c r="AI87">
        <v>0</v>
      </c>
    </row>
    <row r="88" spans="1:35" x14ac:dyDescent="0.35">
      <c r="A88" t="s">
        <v>136</v>
      </c>
      <c r="B88">
        <v>2016</v>
      </c>
      <c r="C88">
        <v>2016</v>
      </c>
      <c r="D88">
        <v>2016</v>
      </c>
      <c r="E88">
        <v>0</v>
      </c>
      <c r="F88">
        <v>0</v>
      </c>
      <c r="G88">
        <v>1</v>
      </c>
      <c r="H88" t="s">
        <v>137</v>
      </c>
      <c r="I88">
        <v>400</v>
      </c>
      <c r="J88" t="s">
        <v>209</v>
      </c>
      <c r="K88" t="s">
        <v>210</v>
      </c>
      <c r="L88">
        <v>728</v>
      </c>
      <c r="M88" t="s">
        <v>43</v>
      </c>
      <c r="N88" t="s">
        <v>139</v>
      </c>
      <c r="V88" t="s">
        <v>140</v>
      </c>
      <c r="W88" t="s">
        <v>141</v>
      </c>
      <c r="X88">
        <v>1</v>
      </c>
      <c r="Y88" t="s">
        <v>142</v>
      </c>
      <c r="AF88">
        <v>357321</v>
      </c>
      <c r="AI88">
        <v>0</v>
      </c>
    </row>
    <row r="89" spans="1:35" x14ac:dyDescent="0.35">
      <c r="A89" t="s">
        <v>136</v>
      </c>
      <c r="B89">
        <v>2016</v>
      </c>
      <c r="C89">
        <v>2016</v>
      </c>
      <c r="D89">
        <v>2016</v>
      </c>
      <c r="E89">
        <v>0</v>
      </c>
      <c r="F89">
        <v>0</v>
      </c>
      <c r="G89">
        <v>1</v>
      </c>
      <c r="H89" t="s">
        <v>137</v>
      </c>
      <c r="I89">
        <v>410</v>
      </c>
      <c r="J89" t="s">
        <v>170</v>
      </c>
      <c r="K89" t="s">
        <v>171</v>
      </c>
      <c r="L89">
        <v>728</v>
      </c>
      <c r="M89" t="s">
        <v>43</v>
      </c>
      <c r="N89" t="s">
        <v>139</v>
      </c>
      <c r="V89" t="s">
        <v>140</v>
      </c>
      <c r="W89" t="s">
        <v>141</v>
      </c>
      <c r="X89">
        <v>1</v>
      </c>
      <c r="Y89" t="s">
        <v>142</v>
      </c>
      <c r="AF89">
        <v>2260</v>
      </c>
      <c r="AI89">
        <v>0</v>
      </c>
    </row>
    <row r="90" spans="1:35" x14ac:dyDescent="0.35">
      <c r="A90" t="s">
        <v>136</v>
      </c>
      <c r="B90">
        <v>2016</v>
      </c>
      <c r="C90">
        <v>2016</v>
      </c>
      <c r="D90">
        <v>2016</v>
      </c>
      <c r="E90">
        <v>0</v>
      </c>
      <c r="F90">
        <v>0</v>
      </c>
      <c r="G90">
        <v>1</v>
      </c>
      <c r="H90" t="s">
        <v>137</v>
      </c>
      <c r="I90">
        <v>428</v>
      </c>
      <c r="J90" t="s">
        <v>211</v>
      </c>
      <c r="K90" t="s">
        <v>212</v>
      </c>
      <c r="L90">
        <v>728</v>
      </c>
      <c r="M90" t="s">
        <v>43</v>
      </c>
      <c r="N90" t="s">
        <v>139</v>
      </c>
      <c r="V90" t="s">
        <v>140</v>
      </c>
      <c r="W90" t="s">
        <v>141</v>
      </c>
      <c r="X90">
        <v>1</v>
      </c>
      <c r="Y90" t="s">
        <v>142</v>
      </c>
      <c r="AF90">
        <v>962</v>
      </c>
      <c r="AI90">
        <v>0</v>
      </c>
    </row>
    <row r="91" spans="1:35" x14ac:dyDescent="0.35">
      <c r="A91" t="s">
        <v>136</v>
      </c>
      <c r="B91">
        <v>2016</v>
      </c>
      <c r="C91">
        <v>2016</v>
      </c>
      <c r="D91">
        <v>2016</v>
      </c>
      <c r="E91">
        <v>0</v>
      </c>
      <c r="F91">
        <v>0</v>
      </c>
      <c r="G91">
        <v>1</v>
      </c>
      <c r="H91" t="s">
        <v>137</v>
      </c>
      <c r="I91">
        <v>442</v>
      </c>
      <c r="J91" t="s">
        <v>228</v>
      </c>
      <c r="K91" t="s">
        <v>229</v>
      </c>
      <c r="L91">
        <v>728</v>
      </c>
      <c r="M91" t="s">
        <v>43</v>
      </c>
      <c r="N91" t="s">
        <v>139</v>
      </c>
      <c r="V91" t="s">
        <v>140</v>
      </c>
      <c r="W91" t="s">
        <v>141</v>
      </c>
      <c r="X91">
        <v>1</v>
      </c>
      <c r="Y91" t="s">
        <v>142</v>
      </c>
      <c r="AF91">
        <v>99</v>
      </c>
      <c r="AI91">
        <v>0</v>
      </c>
    </row>
    <row r="92" spans="1:35" x14ac:dyDescent="0.35">
      <c r="A92" t="s">
        <v>136</v>
      </c>
      <c r="B92">
        <v>2016</v>
      </c>
      <c r="C92">
        <v>2016</v>
      </c>
      <c r="D92">
        <v>2016</v>
      </c>
      <c r="E92">
        <v>0</v>
      </c>
      <c r="F92">
        <v>0</v>
      </c>
      <c r="G92">
        <v>1</v>
      </c>
      <c r="H92" t="s">
        <v>137</v>
      </c>
      <c r="I92">
        <v>528</v>
      </c>
      <c r="J92" t="s">
        <v>172</v>
      </c>
      <c r="K92" t="s">
        <v>173</v>
      </c>
      <c r="L92">
        <v>728</v>
      </c>
      <c r="M92" t="s">
        <v>43</v>
      </c>
      <c r="N92" t="s">
        <v>139</v>
      </c>
      <c r="V92" t="s">
        <v>140</v>
      </c>
      <c r="W92" t="s">
        <v>141</v>
      </c>
      <c r="X92">
        <v>1</v>
      </c>
      <c r="Y92" t="s">
        <v>142</v>
      </c>
      <c r="AF92">
        <v>41530</v>
      </c>
      <c r="AI92">
        <v>0</v>
      </c>
    </row>
    <row r="93" spans="1:35" x14ac:dyDescent="0.35">
      <c r="A93" t="s">
        <v>136</v>
      </c>
      <c r="B93">
        <v>2016</v>
      </c>
      <c r="C93">
        <v>2016</v>
      </c>
      <c r="D93">
        <v>2016</v>
      </c>
      <c r="E93">
        <v>0</v>
      </c>
      <c r="F93">
        <v>0</v>
      </c>
      <c r="G93">
        <v>1</v>
      </c>
      <c r="H93" t="s">
        <v>137</v>
      </c>
      <c r="I93">
        <v>554</v>
      </c>
      <c r="J93" t="s">
        <v>176</v>
      </c>
      <c r="K93" t="s">
        <v>177</v>
      </c>
      <c r="L93">
        <v>728</v>
      </c>
      <c r="M93" t="s">
        <v>43</v>
      </c>
      <c r="N93" t="s">
        <v>139</v>
      </c>
      <c r="V93" t="s">
        <v>140</v>
      </c>
      <c r="W93" t="s">
        <v>141</v>
      </c>
      <c r="X93">
        <v>1</v>
      </c>
      <c r="Y93" t="s">
        <v>142</v>
      </c>
      <c r="AF93">
        <v>22080</v>
      </c>
      <c r="AI93">
        <v>0</v>
      </c>
    </row>
    <row r="94" spans="1:35" x14ac:dyDescent="0.35">
      <c r="A94" t="s">
        <v>136</v>
      </c>
      <c r="B94">
        <v>2016</v>
      </c>
      <c r="C94">
        <v>2016</v>
      </c>
      <c r="D94">
        <v>2016</v>
      </c>
      <c r="E94">
        <v>0</v>
      </c>
      <c r="F94">
        <v>0</v>
      </c>
      <c r="G94">
        <v>1</v>
      </c>
      <c r="H94" t="s">
        <v>137</v>
      </c>
      <c r="I94">
        <v>579</v>
      </c>
      <c r="J94" t="s">
        <v>213</v>
      </c>
      <c r="K94" t="s">
        <v>214</v>
      </c>
      <c r="L94">
        <v>728</v>
      </c>
      <c r="M94" t="s">
        <v>43</v>
      </c>
      <c r="N94" t="s">
        <v>139</v>
      </c>
      <c r="V94" t="s">
        <v>140</v>
      </c>
      <c r="W94" t="s">
        <v>141</v>
      </c>
      <c r="X94">
        <v>1</v>
      </c>
      <c r="Y94" t="s">
        <v>142</v>
      </c>
      <c r="AF94">
        <v>14196</v>
      </c>
      <c r="AI94">
        <v>0</v>
      </c>
    </row>
    <row r="95" spans="1:35" x14ac:dyDescent="0.35">
      <c r="A95" t="s">
        <v>136</v>
      </c>
      <c r="B95">
        <v>2016</v>
      </c>
      <c r="C95">
        <v>2016</v>
      </c>
      <c r="D95">
        <v>2016</v>
      </c>
      <c r="E95">
        <v>0</v>
      </c>
      <c r="F95">
        <v>0</v>
      </c>
      <c r="G95">
        <v>1</v>
      </c>
      <c r="H95" t="s">
        <v>137</v>
      </c>
      <c r="I95">
        <v>586</v>
      </c>
      <c r="J95" t="s">
        <v>178</v>
      </c>
      <c r="K95" t="s">
        <v>179</v>
      </c>
      <c r="L95">
        <v>728</v>
      </c>
      <c r="M95" t="s">
        <v>43</v>
      </c>
      <c r="N95" t="s">
        <v>139</v>
      </c>
      <c r="V95" t="s">
        <v>140</v>
      </c>
      <c r="W95" t="s">
        <v>141</v>
      </c>
      <c r="X95">
        <v>1</v>
      </c>
      <c r="Y95" t="s">
        <v>142</v>
      </c>
      <c r="AF95">
        <v>7098017</v>
      </c>
      <c r="AI95">
        <v>0</v>
      </c>
    </row>
    <row r="96" spans="1:35" x14ac:dyDescent="0.35">
      <c r="A96" t="s">
        <v>136</v>
      </c>
      <c r="B96">
        <v>2016</v>
      </c>
      <c r="C96">
        <v>2016</v>
      </c>
      <c r="D96">
        <v>2016</v>
      </c>
      <c r="E96">
        <v>0</v>
      </c>
      <c r="F96">
        <v>0</v>
      </c>
      <c r="G96">
        <v>1</v>
      </c>
      <c r="H96" t="s">
        <v>137</v>
      </c>
      <c r="I96">
        <v>643</v>
      </c>
      <c r="J96" t="s">
        <v>182</v>
      </c>
      <c r="K96" t="s">
        <v>183</v>
      </c>
      <c r="L96">
        <v>728</v>
      </c>
      <c r="M96" t="s">
        <v>43</v>
      </c>
      <c r="N96" t="s">
        <v>139</v>
      </c>
      <c r="V96" t="s">
        <v>140</v>
      </c>
      <c r="W96" t="s">
        <v>141</v>
      </c>
      <c r="X96">
        <v>1</v>
      </c>
      <c r="Y96" t="s">
        <v>142</v>
      </c>
      <c r="AF96">
        <v>3570</v>
      </c>
      <c r="AI96">
        <v>0</v>
      </c>
    </row>
    <row r="97" spans="1:35" x14ac:dyDescent="0.35">
      <c r="A97" t="s">
        <v>136</v>
      </c>
      <c r="B97">
        <v>2016</v>
      </c>
      <c r="C97">
        <v>2016</v>
      </c>
      <c r="D97">
        <v>2016</v>
      </c>
      <c r="E97">
        <v>0</v>
      </c>
      <c r="F97">
        <v>0</v>
      </c>
      <c r="G97">
        <v>1</v>
      </c>
      <c r="H97" t="s">
        <v>137</v>
      </c>
      <c r="I97">
        <v>646</v>
      </c>
      <c r="J97" t="s">
        <v>36</v>
      </c>
      <c r="K97" t="s">
        <v>184</v>
      </c>
      <c r="L97">
        <v>728</v>
      </c>
      <c r="M97" t="s">
        <v>43</v>
      </c>
      <c r="N97" t="s">
        <v>139</v>
      </c>
      <c r="V97" t="s">
        <v>140</v>
      </c>
      <c r="W97" t="s">
        <v>141</v>
      </c>
      <c r="X97">
        <v>1</v>
      </c>
      <c r="Y97" t="s">
        <v>142</v>
      </c>
      <c r="AF97">
        <v>1752</v>
      </c>
      <c r="AI97">
        <v>0</v>
      </c>
    </row>
    <row r="98" spans="1:35" x14ac:dyDescent="0.35">
      <c r="A98" t="s">
        <v>136</v>
      </c>
      <c r="B98">
        <v>2016</v>
      </c>
      <c r="C98">
        <v>2016</v>
      </c>
      <c r="D98">
        <v>2016</v>
      </c>
      <c r="E98">
        <v>0</v>
      </c>
      <c r="F98">
        <v>0</v>
      </c>
      <c r="G98">
        <v>1</v>
      </c>
      <c r="H98" t="s">
        <v>137</v>
      </c>
      <c r="I98">
        <v>682</v>
      </c>
      <c r="J98" t="s">
        <v>216</v>
      </c>
      <c r="K98" t="s">
        <v>217</v>
      </c>
      <c r="L98">
        <v>728</v>
      </c>
      <c r="M98" t="s">
        <v>43</v>
      </c>
      <c r="N98" t="s">
        <v>139</v>
      </c>
      <c r="V98" t="s">
        <v>140</v>
      </c>
      <c r="W98" t="s">
        <v>141</v>
      </c>
      <c r="X98">
        <v>1</v>
      </c>
      <c r="Y98" t="s">
        <v>142</v>
      </c>
      <c r="AF98">
        <v>180534</v>
      </c>
      <c r="AI98">
        <v>0</v>
      </c>
    </row>
    <row r="99" spans="1:35" x14ac:dyDescent="0.35">
      <c r="A99" t="s">
        <v>136</v>
      </c>
      <c r="B99">
        <v>2016</v>
      </c>
      <c r="C99">
        <v>2016</v>
      </c>
      <c r="D99">
        <v>2016</v>
      </c>
      <c r="E99">
        <v>0</v>
      </c>
      <c r="F99">
        <v>0</v>
      </c>
      <c r="G99">
        <v>1</v>
      </c>
      <c r="H99" t="s">
        <v>137</v>
      </c>
      <c r="I99">
        <v>699</v>
      </c>
      <c r="J99" t="s">
        <v>185</v>
      </c>
      <c r="K99" t="s">
        <v>186</v>
      </c>
      <c r="L99">
        <v>728</v>
      </c>
      <c r="M99" t="s">
        <v>43</v>
      </c>
      <c r="N99" t="s">
        <v>139</v>
      </c>
      <c r="V99" t="s">
        <v>140</v>
      </c>
      <c r="W99" t="s">
        <v>141</v>
      </c>
      <c r="X99">
        <v>1</v>
      </c>
      <c r="Y99" t="s">
        <v>142</v>
      </c>
      <c r="AF99">
        <v>116478</v>
      </c>
      <c r="AI99">
        <v>0</v>
      </c>
    </row>
    <row r="100" spans="1:35" x14ac:dyDescent="0.35">
      <c r="A100" t="s">
        <v>136</v>
      </c>
      <c r="B100">
        <v>2016</v>
      </c>
      <c r="C100">
        <v>2016</v>
      </c>
      <c r="D100">
        <v>2016</v>
      </c>
      <c r="E100">
        <v>0</v>
      </c>
      <c r="F100">
        <v>0</v>
      </c>
      <c r="G100">
        <v>1</v>
      </c>
      <c r="H100" t="s">
        <v>137</v>
      </c>
      <c r="I100">
        <v>702</v>
      </c>
      <c r="J100" t="s">
        <v>187</v>
      </c>
      <c r="K100" t="s">
        <v>188</v>
      </c>
      <c r="L100">
        <v>728</v>
      </c>
      <c r="M100" t="s">
        <v>43</v>
      </c>
      <c r="N100" t="s">
        <v>139</v>
      </c>
      <c r="V100" t="s">
        <v>140</v>
      </c>
      <c r="W100" t="s">
        <v>141</v>
      </c>
      <c r="X100">
        <v>1</v>
      </c>
      <c r="Y100" t="s">
        <v>142</v>
      </c>
      <c r="AF100">
        <v>145194</v>
      </c>
      <c r="AI100">
        <v>0</v>
      </c>
    </row>
    <row r="101" spans="1:35" x14ac:dyDescent="0.35">
      <c r="A101" t="s">
        <v>136</v>
      </c>
      <c r="B101">
        <v>2016</v>
      </c>
      <c r="C101">
        <v>2016</v>
      </c>
      <c r="D101">
        <v>2016</v>
      </c>
      <c r="E101">
        <v>0</v>
      </c>
      <c r="F101">
        <v>0</v>
      </c>
      <c r="G101">
        <v>1</v>
      </c>
      <c r="H101" t="s">
        <v>137</v>
      </c>
      <c r="I101">
        <v>703</v>
      </c>
      <c r="J101" t="s">
        <v>189</v>
      </c>
      <c r="K101" t="s">
        <v>190</v>
      </c>
      <c r="L101">
        <v>728</v>
      </c>
      <c r="M101" t="s">
        <v>43</v>
      </c>
      <c r="N101" t="s">
        <v>139</v>
      </c>
      <c r="V101" t="s">
        <v>140</v>
      </c>
      <c r="W101" t="s">
        <v>141</v>
      </c>
      <c r="X101">
        <v>1</v>
      </c>
      <c r="Y101" t="s">
        <v>142</v>
      </c>
      <c r="AF101">
        <v>15157</v>
      </c>
      <c r="AI101">
        <v>0</v>
      </c>
    </row>
    <row r="102" spans="1:35" x14ac:dyDescent="0.35">
      <c r="A102" t="s">
        <v>136</v>
      </c>
      <c r="B102">
        <v>2016</v>
      </c>
      <c r="C102">
        <v>2016</v>
      </c>
      <c r="D102">
        <v>2016</v>
      </c>
      <c r="E102">
        <v>0</v>
      </c>
      <c r="F102">
        <v>0</v>
      </c>
      <c r="G102">
        <v>1</v>
      </c>
      <c r="H102" t="s">
        <v>137</v>
      </c>
      <c r="I102">
        <v>710</v>
      </c>
      <c r="J102" t="s">
        <v>42</v>
      </c>
      <c r="K102" t="s">
        <v>218</v>
      </c>
      <c r="L102">
        <v>728</v>
      </c>
      <c r="M102" t="s">
        <v>43</v>
      </c>
      <c r="N102" t="s">
        <v>139</v>
      </c>
      <c r="V102" t="s">
        <v>140</v>
      </c>
      <c r="W102" t="s">
        <v>141</v>
      </c>
      <c r="X102">
        <v>1</v>
      </c>
      <c r="Y102" t="s">
        <v>142</v>
      </c>
      <c r="AF102">
        <v>35736</v>
      </c>
      <c r="AI102">
        <v>0</v>
      </c>
    </row>
    <row r="103" spans="1:35" x14ac:dyDescent="0.35">
      <c r="A103" t="s">
        <v>136</v>
      </c>
      <c r="B103">
        <v>2016</v>
      </c>
      <c r="C103">
        <v>2016</v>
      </c>
      <c r="D103">
        <v>2016</v>
      </c>
      <c r="E103">
        <v>0</v>
      </c>
      <c r="F103">
        <v>0</v>
      </c>
      <c r="G103">
        <v>1</v>
      </c>
      <c r="H103" t="s">
        <v>137</v>
      </c>
      <c r="I103">
        <v>752</v>
      </c>
      <c r="J103" t="s">
        <v>195</v>
      </c>
      <c r="K103" t="s">
        <v>196</v>
      </c>
      <c r="L103">
        <v>728</v>
      </c>
      <c r="M103" t="s">
        <v>43</v>
      </c>
      <c r="N103" t="s">
        <v>139</v>
      </c>
      <c r="V103" t="s">
        <v>140</v>
      </c>
      <c r="W103" t="s">
        <v>141</v>
      </c>
      <c r="X103">
        <v>1</v>
      </c>
      <c r="Y103" t="s">
        <v>142</v>
      </c>
      <c r="AF103">
        <v>40085</v>
      </c>
      <c r="AI103">
        <v>0</v>
      </c>
    </row>
    <row r="104" spans="1:35" x14ac:dyDescent="0.35">
      <c r="A104" t="s">
        <v>136</v>
      </c>
      <c r="B104">
        <v>2016</v>
      </c>
      <c r="C104">
        <v>2016</v>
      </c>
      <c r="D104">
        <v>2016</v>
      </c>
      <c r="E104">
        <v>0</v>
      </c>
      <c r="F104">
        <v>0</v>
      </c>
      <c r="G104">
        <v>1</v>
      </c>
      <c r="H104" t="s">
        <v>137</v>
      </c>
      <c r="I104">
        <v>757</v>
      </c>
      <c r="J104" t="s">
        <v>220</v>
      </c>
      <c r="K104" t="s">
        <v>221</v>
      </c>
      <c r="L104">
        <v>728</v>
      </c>
      <c r="M104" t="s">
        <v>43</v>
      </c>
      <c r="N104" t="s">
        <v>139</v>
      </c>
      <c r="V104" t="s">
        <v>140</v>
      </c>
      <c r="W104" t="s">
        <v>141</v>
      </c>
      <c r="X104">
        <v>1</v>
      </c>
      <c r="Y104" t="s">
        <v>142</v>
      </c>
      <c r="AF104">
        <v>157712</v>
      </c>
      <c r="AI104">
        <v>0</v>
      </c>
    </row>
    <row r="105" spans="1:35" x14ac:dyDescent="0.35">
      <c r="A105" t="s">
        <v>136</v>
      </c>
      <c r="B105">
        <v>2016</v>
      </c>
      <c r="C105">
        <v>2016</v>
      </c>
      <c r="D105">
        <v>2016</v>
      </c>
      <c r="E105">
        <v>0</v>
      </c>
      <c r="F105">
        <v>0</v>
      </c>
      <c r="G105">
        <v>1</v>
      </c>
      <c r="H105" t="s">
        <v>137</v>
      </c>
      <c r="I105">
        <v>764</v>
      </c>
      <c r="J105" t="s">
        <v>197</v>
      </c>
      <c r="K105" t="s">
        <v>198</v>
      </c>
      <c r="L105">
        <v>728</v>
      </c>
      <c r="M105" t="s">
        <v>43</v>
      </c>
      <c r="N105" t="s">
        <v>139</v>
      </c>
      <c r="V105" t="s">
        <v>140</v>
      </c>
      <c r="W105" t="s">
        <v>141</v>
      </c>
      <c r="X105">
        <v>1</v>
      </c>
      <c r="Y105" t="s">
        <v>142</v>
      </c>
      <c r="AF105">
        <v>1087</v>
      </c>
      <c r="AI105">
        <v>0</v>
      </c>
    </row>
    <row r="106" spans="1:35" x14ac:dyDescent="0.35">
      <c r="A106" t="s">
        <v>136</v>
      </c>
      <c r="B106">
        <v>2016</v>
      </c>
      <c r="C106">
        <v>2016</v>
      </c>
      <c r="D106">
        <v>2016</v>
      </c>
      <c r="E106">
        <v>0</v>
      </c>
      <c r="F106">
        <v>0</v>
      </c>
      <c r="G106">
        <v>1</v>
      </c>
      <c r="H106" t="s">
        <v>137</v>
      </c>
      <c r="I106">
        <v>800</v>
      </c>
      <c r="J106" t="s">
        <v>47</v>
      </c>
      <c r="K106" t="s">
        <v>199</v>
      </c>
      <c r="L106">
        <v>728</v>
      </c>
      <c r="M106" t="s">
        <v>43</v>
      </c>
      <c r="N106" t="s">
        <v>139</v>
      </c>
      <c r="V106" t="s">
        <v>140</v>
      </c>
      <c r="W106" t="s">
        <v>141</v>
      </c>
      <c r="X106">
        <v>1</v>
      </c>
      <c r="Y106" t="s">
        <v>142</v>
      </c>
      <c r="AF106">
        <v>2546777</v>
      </c>
      <c r="AI106">
        <v>0</v>
      </c>
    </row>
    <row r="107" spans="1:35" x14ac:dyDescent="0.35">
      <c r="A107" t="s">
        <v>136</v>
      </c>
      <c r="B107">
        <v>2016</v>
      </c>
      <c r="C107">
        <v>2016</v>
      </c>
      <c r="D107">
        <v>2016</v>
      </c>
      <c r="E107">
        <v>0</v>
      </c>
      <c r="F107">
        <v>0</v>
      </c>
      <c r="G107">
        <v>1</v>
      </c>
      <c r="H107" t="s">
        <v>137</v>
      </c>
      <c r="I107">
        <v>826</v>
      </c>
      <c r="J107" t="s">
        <v>222</v>
      </c>
      <c r="K107" t="s">
        <v>223</v>
      </c>
      <c r="L107">
        <v>728</v>
      </c>
      <c r="M107" t="s">
        <v>43</v>
      </c>
      <c r="N107" t="s">
        <v>139</v>
      </c>
      <c r="V107" t="s">
        <v>140</v>
      </c>
      <c r="W107" t="s">
        <v>141</v>
      </c>
      <c r="X107">
        <v>1</v>
      </c>
      <c r="Y107" t="s">
        <v>142</v>
      </c>
      <c r="AF107">
        <v>91300</v>
      </c>
      <c r="AI107">
        <v>0</v>
      </c>
    </row>
    <row r="108" spans="1:35" x14ac:dyDescent="0.35">
      <c r="A108" t="s">
        <v>136</v>
      </c>
      <c r="B108">
        <v>2016</v>
      </c>
      <c r="C108">
        <v>2016</v>
      </c>
      <c r="D108">
        <v>2016</v>
      </c>
      <c r="E108">
        <v>0</v>
      </c>
      <c r="F108">
        <v>0</v>
      </c>
      <c r="G108">
        <v>1</v>
      </c>
      <c r="H108" t="s">
        <v>137</v>
      </c>
      <c r="I108">
        <v>842</v>
      </c>
      <c r="J108" t="s">
        <v>202</v>
      </c>
      <c r="K108" t="s">
        <v>202</v>
      </c>
      <c r="L108">
        <v>728</v>
      </c>
      <c r="M108" t="s">
        <v>43</v>
      </c>
      <c r="N108" t="s">
        <v>139</v>
      </c>
      <c r="V108" t="s">
        <v>140</v>
      </c>
      <c r="W108" t="s">
        <v>141</v>
      </c>
      <c r="X108">
        <v>1</v>
      </c>
      <c r="Y108" t="s">
        <v>142</v>
      </c>
      <c r="AF108">
        <v>137042</v>
      </c>
      <c r="AI108">
        <v>0</v>
      </c>
    </row>
  </sheetData>
  <mergeCells count="1">
    <mergeCell ref="AW36:BD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0"/>
  <sheetViews>
    <sheetView tabSelected="1" zoomScale="60" zoomScaleNormal="60" workbookViewId="0">
      <pane xSplit="2" ySplit="2" topLeftCell="C20" activePane="bottomRight" state="frozen"/>
      <selection activeCell="J2" sqref="J2"/>
      <selection pane="topRight" activeCell="J2" sqref="J2"/>
      <selection pane="bottomLeft" activeCell="J2" sqref="J2"/>
      <selection pane="bottomRight" activeCell="R37" sqref="R37"/>
    </sheetView>
  </sheetViews>
  <sheetFormatPr defaultRowHeight="14.5" x14ac:dyDescent="0.35"/>
  <cols>
    <col min="1" max="1" width="4.08984375" style="13" customWidth="1"/>
    <col min="2" max="2" width="20.26953125" style="9" customWidth="1"/>
    <col min="3" max="3" width="9.54296875" style="13" customWidth="1"/>
    <col min="4" max="4" width="8.7265625" style="13"/>
    <col min="5" max="5" width="10.08984375" style="19" customWidth="1"/>
    <col min="6" max="6" width="8.36328125" style="17" bestFit="1" customWidth="1"/>
    <col min="7" max="7" width="4.453125" style="18" customWidth="1"/>
    <col min="8" max="8" width="8.7265625" style="12"/>
    <col min="9" max="9" width="8.7265625" style="8"/>
    <col min="10" max="10" width="8.36328125" style="17" bestFit="1" customWidth="1"/>
    <col min="11" max="11" width="8.7265625" style="12"/>
    <col min="12" max="12" width="8.7265625" style="8"/>
    <col min="13" max="13" width="8.36328125" style="17" bestFit="1" customWidth="1"/>
    <col min="14" max="14" width="8.7265625" style="12"/>
    <col min="15" max="15" width="8.7265625" style="8"/>
    <col min="16" max="16" width="8.36328125" style="17" bestFit="1" customWidth="1"/>
    <col min="17" max="18" width="8.7265625" style="12"/>
    <col min="19" max="19" width="8.36328125" style="17" bestFit="1" customWidth="1"/>
    <col min="20" max="21" width="8.7265625" style="12"/>
    <col min="22" max="22" width="8.36328125" style="17" bestFit="1" customWidth="1"/>
    <col min="23" max="24" width="8.7265625" style="12"/>
    <col min="25" max="25" width="8.36328125" style="17" bestFit="1" customWidth="1"/>
    <col min="26" max="27" width="8.7265625" style="12"/>
    <col min="28" max="28" width="8.36328125" style="17" bestFit="1" customWidth="1"/>
    <col min="29" max="30" width="8.7265625" style="12"/>
    <col min="31" max="31" width="8.36328125" style="17" bestFit="1" customWidth="1"/>
    <col min="32" max="16384" width="8.7265625" style="12"/>
  </cols>
  <sheetData>
    <row r="1" spans="1:33" s="42" customFormat="1" ht="21" x14ac:dyDescent="0.5">
      <c r="A1" s="48"/>
      <c r="B1" s="48"/>
      <c r="C1" s="47"/>
      <c r="D1" s="46"/>
      <c r="E1" s="76" t="s">
        <v>75</v>
      </c>
      <c r="F1" s="77"/>
      <c r="G1" s="45"/>
      <c r="H1" s="79" t="s">
        <v>61</v>
      </c>
      <c r="I1" s="78"/>
      <c r="J1" s="44"/>
      <c r="K1" s="78" t="s">
        <v>63</v>
      </c>
      <c r="L1" s="78"/>
      <c r="M1" s="44"/>
      <c r="N1" s="78" t="s">
        <v>64</v>
      </c>
      <c r="O1" s="78"/>
      <c r="P1" s="44"/>
      <c r="Q1" s="78" t="s">
        <v>70</v>
      </c>
      <c r="R1" s="78"/>
      <c r="S1" s="44"/>
      <c r="T1" s="78" t="s">
        <v>71</v>
      </c>
      <c r="U1" s="78"/>
      <c r="V1" s="44"/>
      <c r="W1" s="78" t="s">
        <v>72</v>
      </c>
      <c r="X1" s="78"/>
      <c r="Y1" s="44"/>
      <c r="Z1" s="78" t="s">
        <v>73</v>
      </c>
      <c r="AA1" s="78"/>
      <c r="AB1" s="44"/>
      <c r="AC1" s="78" t="s">
        <v>74</v>
      </c>
      <c r="AD1" s="78"/>
      <c r="AE1" s="43"/>
    </row>
    <row r="2" spans="1:33" s="10" customFormat="1" ht="87" x14ac:dyDescent="0.35">
      <c r="A2" s="4"/>
      <c r="B2" s="6"/>
      <c r="C2" s="5" t="s">
        <v>87</v>
      </c>
      <c r="D2" s="4" t="s">
        <v>84</v>
      </c>
      <c r="E2" s="41" t="s">
        <v>85</v>
      </c>
      <c r="F2" s="38" t="s">
        <v>76</v>
      </c>
      <c r="G2" s="40"/>
      <c r="H2" s="5" t="s">
        <v>87</v>
      </c>
      <c r="I2" s="6" t="s">
        <v>86</v>
      </c>
      <c r="J2" s="39" t="s">
        <v>76</v>
      </c>
      <c r="K2" s="4" t="s">
        <v>87</v>
      </c>
      <c r="L2" s="6" t="s">
        <v>86</v>
      </c>
      <c r="M2" s="39" t="s">
        <v>76</v>
      </c>
      <c r="N2" s="4" t="s">
        <v>87</v>
      </c>
      <c r="O2" s="6" t="s">
        <v>86</v>
      </c>
      <c r="P2" s="39" t="s">
        <v>76</v>
      </c>
      <c r="Q2" s="4" t="s">
        <v>87</v>
      </c>
      <c r="R2" s="6" t="s">
        <v>86</v>
      </c>
      <c r="S2" s="39" t="s">
        <v>76</v>
      </c>
      <c r="T2" s="4" t="s">
        <v>87</v>
      </c>
      <c r="U2" s="6" t="s">
        <v>86</v>
      </c>
      <c r="V2" s="39" t="s">
        <v>76</v>
      </c>
      <c r="W2" s="4" t="s">
        <v>87</v>
      </c>
      <c r="X2" s="6" t="s">
        <v>86</v>
      </c>
      <c r="Y2" s="39" t="s">
        <v>76</v>
      </c>
      <c r="Z2" s="4" t="s">
        <v>87</v>
      </c>
      <c r="AA2" s="6" t="s">
        <v>86</v>
      </c>
      <c r="AB2" s="39" t="s">
        <v>76</v>
      </c>
      <c r="AC2" s="4" t="s">
        <v>87</v>
      </c>
      <c r="AD2" s="6" t="s">
        <v>86</v>
      </c>
      <c r="AE2" s="38" t="s">
        <v>76</v>
      </c>
    </row>
    <row r="3" spans="1:33" x14ac:dyDescent="0.35">
      <c r="A3" s="11">
        <v>1</v>
      </c>
      <c r="B3" s="22" t="s">
        <v>0</v>
      </c>
      <c r="C3" s="35">
        <f>VLOOKUP(B3,Africa!A$8:E$61,5,FALSE)</f>
        <v>2417404.7799999998</v>
      </c>
      <c r="D3" s="14">
        <f>VLOOKUP(B3,GDP_20Mar18!A$8:E$61,5,FALSE)</f>
        <v>179577.79979683858</v>
      </c>
      <c r="E3" s="19">
        <f t="shared" ref="E3:E51" si="0">C3/(D3*1000)</f>
        <v>1.3461601504945922E-2</v>
      </c>
      <c r="F3" s="33">
        <f t="shared" ref="F3:F48" si="1">IFERROR((E3-MIN(E$3:E$56))/(MAX(E$3:E$56)-MIN(E$3:E$56)),"")</f>
        <v>5.1315205790209685E-2</v>
      </c>
      <c r="H3" s="3" t="str">
        <f>_xlfn.IFNA(VLOOKUP(B3, 'CEN-SAD'!$A$8:$E$35, 5, FALSE), " ")</f>
        <v xml:space="preserve"> </v>
      </c>
      <c r="I3" s="7" t="str">
        <f>IFERROR(H3/(D3*1000), " ")</f>
        <v xml:space="preserve"> </v>
      </c>
      <c r="J3" s="34" t="str">
        <f>IFERROR((I3-MIN(I$3:I$56))/(MAX(I$3:I$56)-MIN(I$3:I$56)),"")</f>
        <v/>
      </c>
      <c r="K3" s="12" t="str">
        <f>_xlfn.IFNA(VLOOKUP(B3, COMESAjul2018!A$8:Q$28,17,0), " ")</f>
        <v xml:space="preserve"> </v>
      </c>
      <c r="L3" s="7" t="str">
        <f>IFERROR(K3/(D3*1000), " ")</f>
        <v xml:space="preserve"> </v>
      </c>
      <c r="M3" s="34" t="str">
        <f>IFERROR((L3-MIN(L$3:L$56))/(MAX(L$3:L$56)-MIN(L$3:L$56)),"")</f>
        <v/>
      </c>
      <c r="N3" s="12" t="str">
        <f>_xlfn.IFNA(VLOOKUP($B3, EAC!$A$8:$E$37, 5, FALSE), " ")</f>
        <v xml:space="preserve"> </v>
      </c>
      <c r="O3" s="7" t="str">
        <f>IFERROR(N3/($D3*1000), " ")</f>
        <v xml:space="preserve"> </v>
      </c>
      <c r="P3" s="34" t="str">
        <f>IFERROR((O3-MIN(O$3:O$56))/(MAX(O$3:O$56)-MIN(O$3:O$56)),"")</f>
        <v/>
      </c>
      <c r="Q3" s="12" t="str">
        <f>_xlfn.IFNA(VLOOKUP($B3, ECCAS!$A$8:$E$36, 5, FALSE), " ")</f>
        <v xml:space="preserve"> </v>
      </c>
      <c r="R3" s="7" t="str">
        <f>IFERROR(Q3/($D3*1000), " ")</f>
        <v xml:space="preserve"> </v>
      </c>
      <c r="S3" s="34" t="str">
        <f>IFERROR((R3-MIN(R$3:R$56))/(MAX(R$3:R$56)-MIN(R$3:R$56)),"")</f>
        <v/>
      </c>
      <c r="T3" s="12" t="str">
        <f>_xlfn.IFNA(VLOOKUP($B3, ECOWAS!$A$8:$E$36, 5, FALSE), " ")</f>
        <v xml:space="preserve"> </v>
      </c>
      <c r="U3" s="7" t="str">
        <f>IFERROR(T3/($D3*1000), " ")</f>
        <v xml:space="preserve"> </v>
      </c>
      <c r="V3" s="34" t="str">
        <f>IFERROR((U3-MIN(U$3:U$56))/(MAX(U$3:U$56)-MIN(U$3:U$56)),"")</f>
        <v/>
      </c>
      <c r="W3" s="12" t="str">
        <f>_xlfn.IFNA(VLOOKUP($B3, IGAD!$A$8:$E$36, 5, FALSE), " ")</f>
        <v xml:space="preserve"> </v>
      </c>
      <c r="X3" s="7" t="str">
        <f>IFERROR(W3/($D3*1000), " ")</f>
        <v xml:space="preserve"> </v>
      </c>
      <c r="Y3" s="34" t="str">
        <f>IFERROR((X3-MIN(X$3:X$56))/(MAX(X$3:X$56)-MIN(X$3:X$56)),"")</f>
        <v/>
      </c>
      <c r="Z3" s="12" t="str">
        <f>_xlfn.IFNA(VLOOKUP($B3, SADC!$A$8:$E$36, 5, FALSE), " ")</f>
        <v xml:space="preserve"> </v>
      </c>
      <c r="AA3" s="7" t="str">
        <f>IFERROR(Z3/($D3*1000), " ")</f>
        <v xml:space="preserve"> </v>
      </c>
      <c r="AB3" s="34" t="str">
        <f>IFERROR((AA3-MIN(AA$3:AA$56))/(MAX(AA$3:AA$56)-MIN(AA$3:AA$56)),"")</f>
        <v/>
      </c>
      <c r="AC3" s="12">
        <f>_xlfn.IFNA(VLOOKUP($B3, UMA!$A$8:$E$36, 5, FALSE), " ")</f>
        <v>1905859.8566666667</v>
      </c>
      <c r="AD3" s="7">
        <f>IFERROR(AC3/($D3*1000), " ")</f>
        <v>1.0613003716622096E-2</v>
      </c>
      <c r="AE3" s="33">
        <f>IFERROR((AD3-MIN(AD$3:AD$56))/(MAX(AD$3:AD$56)-MIN(AD$3:AD$56)),"")</f>
        <v>0.33437778201969021</v>
      </c>
      <c r="AG3" s="70" t="str">
        <f>IFERROR(RANK(AB3,AB$3:AB$56,0),"")</f>
        <v/>
      </c>
    </row>
    <row r="4" spans="1:33" x14ac:dyDescent="0.35">
      <c r="A4" s="11">
        <v>2</v>
      </c>
      <c r="B4" s="22" t="s">
        <v>1</v>
      </c>
      <c r="C4" s="35">
        <f>VLOOKUP(B4,Africa!A$8:E$61,5,FALSE)</f>
        <v>1457262.2419999999</v>
      </c>
      <c r="D4" s="14">
        <f>VLOOKUP(B4,GDP_20Mar18!A$8:E$61,5,FALSE)</f>
        <v>122590.97208284838</v>
      </c>
      <c r="E4" s="19">
        <f t="shared" si="0"/>
        <v>1.1887190526682221E-2</v>
      </c>
      <c r="F4" s="33">
        <f t="shared" si="1"/>
        <v>4.5067464588242609E-2</v>
      </c>
      <c r="H4" s="3" t="str">
        <f>_xlfn.IFNA(VLOOKUP(B4, 'CEN-SAD'!$A$8:$E$35, 5, FALSE), " ")</f>
        <v xml:space="preserve"> </v>
      </c>
      <c r="I4" s="7" t="str">
        <f t="shared" ref="I4:I56" si="2">IFERROR(H4/(D4*1000), " ")</f>
        <v xml:space="preserve"> </v>
      </c>
      <c r="J4" s="34" t="str">
        <f t="shared" ref="J4:J56" si="3">IFERROR((I4-MIN(I$3:I$56))/(MAX(I$3:I$56)-MIN(I$3:I$56)),"")</f>
        <v/>
      </c>
      <c r="K4" s="12" t="str">
        <f>_xlfn.IFNA(VLOOKUP(B4, COMESAjul2018!A$8:Q$28,17,0), " ")</f>
        <v xml:space="preserve"> </v>
      </c>
      <c r="L4" s="7" t="str">
        <f t="shared" ref="L4:L56" si="4">IFERROR(K4/(D4*1000), " ")</f>
        <v xml:space="preserve"> </v>
      </c>
      <c r="M4" s="34" t="str">
        <f t="shared" ref="M4:M56" si="5">IFERROR((L4-MIN(L$3:L$56))/(MAX(L$3:L$56)-MIN(L$3:L$56)),"")</f>
        <v/>
      </c>
      <c r="N4" s="12" t="str">
        <f>_xlfn.IFNA(VLOOKUP($B4, EAC!$A$8:$E$37, 5, FALSE), " ")</f>
        <v xml:space="preserve"> </v>
      </c>
      <c r="O4" s="7" t="str">
        <f t="shared" ref="O4:O56" si="6">IFERROR(N4/($D4*1000), " ")</f>
        <v xml:space="preserve"> </v>
      </c>
      <c r="P4" s="34" t="str">
        <f t="shared" ref="P4:P56" si="7">IFERROR((O4-MIN(O$3:O$56))/(MAX(O$3:O$56)-MIN(O$3:O$56)),"")</f>
        <v/>
      </c>
      <c r="Q4" s="12">
        <f>_xlfn.IFNA(VLOOKUP($B4, ECCAS!$A$8:$E$36, 5, FALSE), " ")</f>
        <v>27232.464666666667</v>
      </c>
      <c r="R4" s="7">
        <f t="shared" ref="R4:R56" si="8">IFERROR(Q4/($D4*1000), " ")</f>
        <v>2.2214086570961078E-4</v>
      </c>
      <c r="S4" s="34">
        <f t="shared" ref="S4:S56" si="9">IFERROR((R4-MIN(R$3:R$56))/(MAX(R$3:R$56)-MIN(R$3:R$56)),"")</f>
        <v>1.6595473685216931E-3</v>
      </c>
      <c r="T4" s="12" t="str">
        <f>_xlfn.IFNA(VLOOKUP($B4, ECOWAS!$A$8:$E$36, 5, FALSE), " ")</f>
        <v xml:space="preserve"> </v>
      </c>
      <c r="U4" s="7" t="str">
        <f t="shared" ref="U4:U56" si="10">IFERROR(T4/($D4*1000), " ")</f>
        <v xml:space="preserve"> </v>
      </c>
      <c r="V4" s="34" t="str">
        <f t="shared" ref="V4:V56" si="11">IFERROR((U4-MIN(U$3:U$56))/(MAX(U$3:U$56)-MIN(U$3:U$56)),"")</f>
        <v/>
      </c>
      <c r="W4" s="12" t="str">
        <f>_xlfn.IFNA(VLOOKUP($B4, IGAD!$A$8:$E$36, 5, FALSE), " ")</f>
        <v xml:space="preserve"> </v>
      </c>
      <c r="X4" s="7" t="str">
        <f t="shared" ref="X4:X56" si="12">IFERROR(W4/($D4*1000), " ")</f>
        <v xml:space="preserve"> </v>
      </c>
      <c r="Y4" s="34" t="str">
        <f t="shared" ref="Y4:Y56" si="13">IFERROR((X4-MIN(X$3:X$56))/(MAX(X$3:X$56)-MIN(X$3:X$56)),"")</f>
        <v/>
      </c>
      <c r="Z4" s="12">
        <f>_xlfn.IFNA(VLOOKUP($B4, SADC!$A$8:$E$36, 5, FALSE), " ")</f>
        <v>1433004.3743333332</v>
      </c>
      <c r="AA4" s="7">
        <f t="shared" ref="AA4:AA56" si="14">IFERROR(Z4/($D4*1000), " ")</f>
        <v>1.1689314066005549E-2</v>
      </c>
      <c r="AB4" s="34">
        <f t="shared" ref="AB4:AB56" si="15">IFERROR((AA4-MIN(AA$3:AA$56))/(MAX(AA$3:AA$56)-MIN(AA$3:AA$56)),"")</f>
        <v>3.5236494344524472E-2</v>
      </c>
      <c r="AC4" s="12" t="str">
        <f>_xlfn.IFNA(VLOOKUP($B4, UMA!$A$8:$E$36, 5, FALSE), " ")</f>
        <v xml:space="preserve"> </v>
      </c>
      <c r="AD4" s="7" t="str">
        <f t="shared" ref="AD4:AD56" si="16">IFERROR(AC4/($D4*1000), " ")</f>
        <v xml:space="preserve"> </v>
      </c>
      <c r="AE4" s="33" t="str">
        <f t="shared" ref="AE4:AE56" si="17">IFERROR((AD4-MIN(AD$3:AD$56))/(MAX(AD$3:AD$56)-MIN(AD$3:AD$56)),"")</f>
        <v/>
      </c>
      <c r="AG4" s="70">
        <f t="shared" ref="AG4:AG56" si="18">IFERROR(RANK(AB4,AB$3:AB$56,0),"")</f>
        <v>15</v>
      </c>
    </row>
    <row r="5" spans="1:33" x14ac:dyDescent="0.35">
      <c r="A5" s="11">
        <v>3</v>
      </c>
      <c r="B5" s="22" t="s">
        <v>2</v>
      </c>
      <c r="C5" s="35">
        <f>VLOOKUP(B5,Africa!A$8:E$61,5,FALSE)</f>
        <v>749610.05466666678</v>
      </c>
      <c r="D5" s="14">
        <f>VLOOKUP(B5,GDP_20Mar18!A$8:E$61,5,FALSE)</f>
        <v>8975.3637185729676</v>
      </c>
      <c r="E5" s="19">
        <f t="shared" si="0"/>
        <v>8.3518627007335436E-2</v>
      </c>
      <c r="F5" s="33">
        <f t="shared" si="1"/>
        <v>0.32932277227786311</v>
      </c>
      <c r="H5" s="3">
        <f>_xlfn.IFNA(VLOOKUP(B5, 'CEN-SAD'!$A$8:$E$35, 5, FALSE), " ")</f>
        <v>668939.02066666668</v>
      </c>
      <c r="I5" s="7">
        <f t="shared" si="2"/>
        <v>7.4530575210273967E-2</v>
      </c>
      <c r="J5" s="34">
        <f t="shared" si="3"/>
        <v>0.64979477714964706</v>
      </c>
      <c r="K5" s="12" t="str">
        <f>_xlfn.IFNA(VLOOKUP(B5, COMESAjul2018!A$8:Q$28,17,0), " ")</f>
        <v xml:space="preserve"> </v>
      </c>
      <c r="L5" s="7" t="str">
        <f t="shared" si="4"/>
        <v xml:space="preserve"> </v>
      </c>
      <c r="M5" s="34" t="str">
        <f t="shared" si="5"/>
        <v/>
      </c>
      <c r="N5" s="12" t="str">
        <f>_xlfn.IFNA(VLOOKUP($B5, EAC!$A$8:$E$37, 5, FALSE), " ")</f>
        <v xml:space="preserve"> </v>
      </c>
      <c r="O5" s="7" t="str">
        <f t="shared" si="6"/>
        <v xml:space="preserve"> </v>
      </c>
      <c r="P5" s="34" t="str">
        <f t="shared" si="7"/>
        <v/>
      </c>
      <c r="Q5" s="12" t="str">
        <f>_xlfn.IFNA(VLOOKUP($B5, ECCAS!$A$8:$E$36, 5, FALSE), " ")</f>
        <v xml:space="preserve"> </v>
      </c>
      <c r="R5" s="7" t="str">
        <f t="shared" si="8"/>
        <v xml:space="preserve"> </v>
      </c>
      <c r="S5" s="34" t="str">
        <f t="shared" si="9"/>
        <v/>
      </c>
      <c r="T5" s="12">
        <f>_xlfn.IFNA(VLOOKUP($B5, ECOWAS!$A$8:$E$36, 5, FALSE), " ")</f>
        <v>619957.63466666662</v>
      </c>
      <c r="U5" s="7">
        <f t="shared" si="10"/>
        <v>6.9073260327464081E-2</v>
      </c>
      <c r="V5" s="34">
        <f t="shared" si="11"/>
        <v>0.61020627308941977</v>
      </c>
      <c r="W5" s="12" t="str">
        <f>_xlfn.IFNA(VLOOKUP($B5, IGAD!$A$8:$E$36, 5, FALSE), " ")</f>
        <v xml:space="preserve"> </v>
      </c>
      <c r="X5" s="7" t="str">
        <f t="shared" si="12"/>
        <v xml:space="preserve"> </v>
      </c>
      <c r="Y5" s="34" t="str">
        <f t="shared" si="13"/>
        <v/>
      </c>
      <c r="Z5" s="12" t="str">
        <f>_xlfn.IFNA(VLOOKUP($B5, SADC!$A$8:$E$36, 5, FALSE), " ")</f>
        <v xml:space="preserve"> </v>
      </c>
      <c r="AA5" s="7" t="str">
        <f t="shared" si="14"/>
        <v xml:space="preserve"> </v>
      </c>
      <c r="AB5" s="34" t="str">
        <f t="shared" si="15"/>
        <v/>
      </c>
      <c r="AC5" s="12" t="str">
        <f>_xlfn.IFNA(VLOOKUP($B5, UMA!$A$8:$E$36, 5, FALSE), " ")</f>
        <v xml:space="preserve"> </v>
      </c>
      <c r="AD5" s="7" t="str">
        <f t="shared" si="16"/>
        <v xml:space="preserve"> </v>
      </c>
      <c r="AE5" s="33" t="str">
        <f t="shared" si="17"/>
        <v/>
      </c>
      <c r="AG5" s="70" t="str">
        <f t="shared" si="18"/>
        <v/>
      </c>
    </row>
    <row r="6" spans="1:33" x14ac:dyDescent="0.35">
      <c r="A6" s="11">
        <v>4</v>
      </c>
      <c r="B6" s="22" t="s">
        <v>3</v>
      </c>
      <c r="C6" s="35">
        <f>VLOOKUP(B6,Africa!A$8:E$61,5,FALSE)</f>
        <v>1444966.7136666665</v>
      </c>
      <c r="D6" s="14">
        <f>VLOOKUP(B6,GDP_20Mar18!A$8:E$61,5,FALSE)</f>
        <v>15407.777065609434</v>
      </c>
      <c r="E6" s="19">
        <f t="shared" si="0"/>
        <v>9.3781647249548433E-2</v>
      </c>
      <c r="F6" s="33">
        <f t="shared" si="1"/>
        <v>0.37004955537906464</v>
      </c>
      <c r="H6" s="3" t="str">
        <f>_xlfn.IFNA(VLOOKUP(B6, 'CEN-SAD'!$A$8:$E$35, 5, FALSE), " ")</f>
        <v xml:space="preserve"> </v>
      </c>
      <c r="I6" s="7" t="str">
        <f t="shared" si="2"/>
        <v xml:space="preserve"> </v>
      </c>
      <c r="J6" s="34" t="str">
        <f t="shared" si="3"/>
        <v/>
      </c>
      <c r="K6" s="12" t="str">
        <f>_xlfn.IFNA(VLOOKUP(B6, COMESAjul2018!A$8:Q$28,17,0), " ")</f>
        <v xml:space="preserve"> </v>
      </c>
      <c r="L6" s="7" t="str">
        <f t="shared" si="4"/>
        <v xml:space="preserve"> </v>
      </c>
      <c r="M6" s="34" t="str">
        <f t="shared" si="5"/>
        <v/>
      </c>
      <c r="N6" s="12" t="str">
        <f>_xlfn.IFNA(VLOOKUP($B6, EAC!$A$8:$E$37, 5, FALSE), " ")</f>
        <v xml:space="preserve"> </v>
      </c>
      <c r="O6" s="7" t="str">
        <f t="shared" si="6"/>
        <v xml:space="preserve"> </v>
      </c>
      <c r="P6" s="34" t="str">
        <f t="shared" si="7"/>
        <v/>
      </c>
      <c r="Q6" s="12" t="str">
        <f>_xlfn.IFNA(VLOOKUP($B6, ECCAS!$A$8:$E$36, 5, FALSE), " ")</f>
        <v xml:space="preserve"> </v>
      </c>
      <c r="R6" s="7" t="str">
        <f t="shared" si="8"/>
        <v xml:space="preserve"> </v>
      </c>
      <c r="S6" s="34" t="str">
        <f t="shared" si="9"/>
        <v/>
      </c>
      <c r="T6" s="12" t="str">
        <f>_xlfn.IFNA(VLOOKUP($B6, ECOWAS!$A$8:$E$36, 5, FALSE), " ")</f>
        <v xml:space="preserve"> </v>
      </c>
      <c r="U6" s="7" t="str">
        <f t="shared" si="10"/>
        <v xml:space="preserve"> </v>
      </c>
      <c r="V6" s="34" t="str">
        <f t="shared" si="11"/>
        <v/>
      </c>
      <c r="W6" s="12" t="str">
        <f>_xlfn.IFNA(VLOOKUP($B6, IGAD!$A$8:$E$36, 5, FALSE), " ")</f>
        <v xml:space="preserve"> </v>
      </c>
      <c r="X6" s="7" t="str">
        <f t="shared" si="12"/>
        <v xml:space="preserve"> </v>
      </c>
      <c r="Y6" s="34" t="str">
        <f t="shared" si="13"/>
        <v/>
      </c>
      <c r="Z6" s="12">
        <f>_xlfn.IFNA(VLOOKUP($B6, SADC!$A$8:$E$36, 5, FALSE), " ")</f>
        <v>1445094.3826666668</v>
      </c>
      <c r="AA6" s="7">
        <f t="shared" si="14"/>
        <v>9.3789933259883121E-2</v>
      </c>
      <c r="AB6" s="34">
        <f t="shared" si="15"/>
        <v>0.31422099464381331</v>
      </c>
      <c r="AC6" s="12" t="str">
        <f>_xlfn.IFNA(VLOOKUP($B6, UMA!$A$8:$E$36, 5, FALSE), " ")</f>
        <v xml:space="preserve"> </v>
      </c>
      <c r="AD6" s="7" t="str">
        <f t="shared" si="16"/>
        <v xml:space="preserve"> </v>
      </c>
      <c r="AE6" s="33" t="str">
        <f t="shared" si="17"/>
        <v/>
      </c>
      <c r="AG6" s="70">
        <f t="shared" si="18"/>
        <v>5</v>
      </c>
    </row>
    <row r="7" spans="1:33" x14ac:dyDescent="0.35">
      <c r="A7" s="11">
        <v>5</v>
      </c>
      <c r="B7" s="22" t="s">
        <v>4</v>
      </c>
      <c r="C7" s="35">
        <f>VLOOKUP(B7,Africa!A$8:E$61,5,FALSE)</f>
        <v>375883.38433333329</v>
      </c>
      <c r="D7" s="14">
        <f>VLOOKUP(B7,GDP_20Mar18!A$8:E$61,5,FALSE)</f>
        <v>11497.275635805301</v>
      </c>
      <c r="E7" s="19">
        <f t="shared" si="0"/>
        <v>3.269325675403844E-2</v>
      </c>
      <c r="F7" s="33">
        <f t="shared" si="1"/>
        <v>0.12763225803427558</v>
      </c>
      <c r="H7" s="3">
        <f>_xlfn.IFNA(VLOOKUP(B7, 'CEN-SAD'!$A$8:$E$35, 5, FALSE), " ")</f>
        <v>299320.64199999999</v>
      </c>
      <c r="I7" s="7">
        <f t="shared" si="2"/>
        <v>2.6034049411483448E-2</v>
      </c>
      <c r="J7" s="34">
        <f t="shared" si="3"/>
        <v>0.22502564372669651</v>
      </c>
      <c r="K7" s="12" t="str">
        <f>_xlfn.IFNA(VLOOKUP(B7, COMESAjul2018!A$8:Q$28,17,0), " ")</f>
        <v xml:space="preserve"> </v>
      </c>
      <c r="L7" s="7" t="str">
        <f t="shared" si="4"/>
        <v xml:space="preserve"> </v>
      </c>
      <c r="M7" s="34" t="str">
        <f t="shared" si="5"/>
        <v/>
      </c>
      <c r="N7" s="12" t="str">
        <f>_xlfn.IFNA(VLOOKUP($B7, EAC!$A$8:$E$37, 5, FALSE), " ")</f>
        <v xml:space="preserve"> </v>
      </c>
      <c r="O7" s="7" t="str">
        <f t="shared" si="6"/>
        <v xml:space="preserve"> </v>
      </c>
      <c r="P7" s="34" t="str">
        <f t="shared" si="7"/>
        <v/>
      </c>
      <c r="Q7" s="12" t="str">
        <f>_xlfn.IFNA(VLOOKUP($B7, ECCAS!$A$8:$E$36, 5, FALSE), " ")</f>
        <v xml:space="preserve"> </v>
      </c>
      <c r="R7" s="7" t="str">
        <f t="shared" si="8"/>
        <v xml:space="preserve"> </v>
      </c>
      <c r="S7" s="34" t="str">
        <f t="shared" si="9"/>
        <v/>
      </c>
      <c r="T7" s="12">
        <f>_xlfn.IFNA(VLOOKUP($B7, ECOWAS!$A$8:$E$36, 5, FALSE), " ")</f>
        <v>287669.53233333334</v>
      </c>
      <c r="U7" s="7">
        <f t="shared" si="10"/>
        <v>2.502066936948617E-2</v>
      </c>
      <c r="V7" s="34">
        <f t="shared" si="11"/>
        <v>0.21921299012599965</v>
      </c>
      <c r="W7" s="12" t="str">
        <f>_xlfn.IFNA(VLOOKUP($B7, IGAD!$A$8:$E$36, 5, FALSE), " ")</f>
        <v xml:space="preserve"> </v>
      </c>
      <c r="X7" s="7" t="str">
        <f t="shared" si="12"/>
        <v xml:space="preserve"> </v>
      </c>
      <c r="Y7" s="34" t="str">
        <f t="shared" si="13"/>
        <v/>
      </c>
      <c r="Z7" s="12" t="str">
        <f>_xlfn.IFNA(VLOOKUP($B7, SADC!$A$8:$E$36, 5, FALSE), " ")</f>
        <v xml:space="preserve"> </v>
      </c>
      <c r="AA7" s="7" t="str">
        <f t="shared" si="14"/>
        <v xml:space="preserve"> </v>
      </c>
      <c r="AB7" s="34" t="str">
        <f t="shared" si="15"/>
        <v/>
      </c>
      <c r="AC7" s="12" t="str">
        <f>_xlfn.IFNA(VLOOKUP($B7, UMA!$A$8:$E$36, 5, FALSE), " ")</f>
        <v xml:space="preserve"> </v>
      </c>
      <c r="AD7" s="7" t="str">
        <f t="shared" si="16"/>
        <v xml:space="preserve"> </v>
      </c>
      <c r="AE7" s="33" t="str">
        <f t="shared" si="17"/>
        <v/>
      </c>
      <c r="AG7" s="70" t="str">
        <f t="shared" si="18"/>
        <v/>
      </c>
    </row>
    <row r="8" spans="1:33" x14ac:dyDescent="0.35">
      <c r="A8" s="11">
        <v>6</v>
      </c>
      <c r="B8" s="22" t="s">
        <v>5</v>
      </c>
      <c r="C8" s="35">
        <f>VLOOKUP(B8,Africa!A$8:E$61,5,FALSE)</f>
        <v>27364.54966666667</v>
      </c>
      <c r="D8" s="14">
        <f>VLOOKUP(B8,GDP_20Mar18!A$8:E$61,5,FALSE)</f>
        <v>2797.8162329467668</v>
      </c>
      <c r="E8" s="19">
        <f t="shared" si="0"/>
        <v>9.7806815702993037E-3</v>
      </c>
      <c r="F8" s="33">
        <f t="shared" si="1"/>
        <v>3.6708196912390641E-2</v>
      </c>
      <c r="H8" s="3" t="str">
        <f>_xlfn.IFNA(VLOOKUP(B8, 'CEN-SAD'!$A$8:$E$35, 5, FALSE), " ")</f>
        <v xml:space="preserve"> </v>
      </c>
      <c r="I8" s="7" t="str">
        <f t="shared" si="2"/>
        <v xml:space="preserve"> </v>
      </c>
      <c r="J8" s="34" t="str">
        <f t="shared" si="3"/>
        <v/>
      </c>
      <c r="K8" s="12">
        <f>_xlfn.IFNA(VLOOKUP(B8, COMESAjul2018!A$8:Q$28,17,0), " ")</f>
        <v>26555.242333333332</v>
      </c>
      <c r="L8" s="7">
        <f t="shared" si="4"/>
        <v>9.4914176351619545E-3</v>
      </c>
      <c r="M8" s="34">
        <f t="shared" si="5"/>
        <v>0.15809861693962654</v>
      </c>
      <c r="N8" s="12">
        <f>_xlfn.IFNA(VLOOKUP($B8, EAC!$A$8:$E$37, 5, FALSE), " ")</f>
        <v>9693.7636666666658</v>
      </c>
      <c r="O8" s="7">
        <f t="shared" si="6"/>
        <v>3.4647606774576554E-3</v>
      </c>
      <c r="P8" s="34">
        <f t="shared" si="7"/>
        <v>9.0446137117131897E-2</v>
      </c>
      <c r="Q8" s="12">
        <f>_xlfn.IFNA(VLOOKUP($B8, ECCAS!$A$8:$E$36, 5, FALSE), " ")</f>
        <v>19108.14066666667</v>
      </c>
      <c r="R8" s="7">
        <f t="shared" si="8"/>
        <v>6.8296625209516518E-3</v>
      </c>
      <c r="S8" s="34">
        <f t="shared" si="9"/>
        <v>0.21789946821721476</v>
      </c>
      <c r="T8" s="12" t="str">
        <f>_xlfn.IFNA(VLOOKUP($B8, ECOWAS!$A$8:$E$36, 5, FALSE), " ")</f>
        <v xml:space="preserve"> </v>
      </c>
      <c r="U8" s="7" t="str">
        <f t="shared" si="10"/>
        <v xml:space="preserve"> </v>
      </c>
      <c r="V8" s="34" t="str">
        <f t="shared" si="11"/>
        <v/>
      </c>
      <c r="W8" s="12" t="str">
        <f>_xlfn.IFNA(VLOOKUP($B8, IGAD!$A$8:$E$36, 5, FALSE), " ")</f>
        <v xml:space="preserve"> </v>
      </c>
      <c r="X8" s="7" t="str">
        <f t="shared" si="12"/>
        <v xml:space="preserve"> </v>
      </c>
      <c r="Y8" s="34" t="str">
        <f t="shared" si="13"/>
        <v/>
      </c>
      <c r="Z8" s="12" t="str">
        <f>_xlfn.IFNA(VLOOKUP($B8, SADC!$A$8:$E$36, 5, FALSE), " ")</f>
        <v xml:space="preserve"> </v>
      </c>
      <c r="AA8" s="7" t="str">
        <f t="shared" si="14"/>
        <v xml:space="preserve"> </v>
      </c>
      <c r="AB8" s="34" t="str">
        <f t="shared" si="15"/>
        <v/>
      </c>
      <c r="AC8" s="12" t="str">
        <f>_xlfn.IFNA(VLOOKUP($B8, UMA!$A$8:$E$36, 5, FALSE), " ")</f>
        <v xml:space="preserve"> </v>
      </c>
      <c r="AD8" s="7" t="str">
        <f t="shared" si="16"/>
        <v xml:space="preserve"> </v>
      </c>
      <c r="AE8" s="33" t="str">
        <f t="shared" si="17"/>
        <v/>
      </c>
      <c r="AG8" s="70" t="str">
        <f t="shared" si="18"/>
        <v/>
      </c>
    </row>
    <row r="9" spans="1:33" x14ac:dyDescent="0.35">
      <c r="A9" s="11">
        <v>7</v>
      </c>
      <c r="B9" s="22" t="s">
        <v>6</v>
      </c>
      <c r="C9" s="35">
        <f>VLOOKUP(B9,Africa!A$8:E$61,5,FALSE)</f>
        <v>6381.7453333333333</v>
      </c>
      <c r="D9" s="14">
        <f>VLOOKUP(B9,GDP_20Mar18!A$8:E$61,5,FALSE)</f>
        <v>1697.7347361909999</v>
      </c>
      <c r="E9" s="19">
        <f t="shared" si="0"/>
        <v>3.7589767101374599E-3</v>
      </c>
      <c r="F9" s="33">
        <f t="shared" si="1"/>
        <v>1.2812242120199675E-2</v>
      </c>
      <c r="H9" s="3">
        <f>_xlfn.IFNA(VLOOKUP(B9, 'CEN-SAD'!$A$8:$E$35, 5, FALSE), " ")</f>
        <v>2421.81</v>
      </c>
      <c r="I9" s="7">
        <f t="shared" si="2"/>
        <v>1.4264949337335934E-3</v>
      </c>
      <c r="J9" s="34">
        <f t="shared" si="3"/>
        <v>9.4941305098768646E-3</v>
      </c>
      <c r="K9" s="12" t="str">
        <f>_xlfn.IFNA(VLOOKUP(B9, COMESAjul2018!A$8:Q$28,17,0), " ")</f>
        <v xml:space="preserve"> </v>
      </c>
      <c r="L9" s="7" t="str">
        <f t="shared" si="4"/>
        <v xml:space="preserve"> </v>
      </c>
      <c r="M9" s="34" t="str">
        <f t="shared" si="5"/>
        <v/>
      </c>
      <c r="N9" s="12" t="str">
        <f>_xlfn.IFNA(VLOOKUP($B9, EAC!$A$8:$E$37, 5, FALSE), " ")</f>
        <v xml:space="preserve"> </v>
      </c>
      <c r="O9" s="7" t="str">
        <f t="shared" si="6"/>
        <v xml:space="preserve"> </v>
      </c>
      <c r="P9" s="34" t="str">
        <f t="shared" si="7"/>
        <v/>
      </c>
      <c r="Q9" s="12" t="str">
        <f>_xlfn.IFNA(VLOOKUP($B9, ECCAS!$A$8:$E$36, 5, FALSE), " ")</f>
        <v xml:space="preserve"> </v>
      </c>
      <c r="R9" s="7" t="str">
        <f t="shared" si="8"/>
        <v xml:space="preserve"> </v>
      </c>
      <c r="S9" s="34" t="str">
        <f t="shared" si="9"/>
        <v/>
      </c>
      <c r="T9" s="12">
        <f>_xlfn.IFNA(VLOOKUP($B9, ECOWAS!$A$8:$E$36, 5, FALSE), " ")</f>
        <v>547.16399999999999</v>
      </c>
      <c r="U9" s="7">
        <f t="shared" si="10"/>
        <v>3.2229063135481639E-4</v>
      </c>
      <c r="V9" s="34">
        <f t="shared" si="11"/>
        <v>0</v>
      </c>
      <c r="W9" s="12" t="str">
        <f>_xlfn.IFNA(VLOOKUP($B9, IGAD!$A$8:$E$36, 5, FALSE), " ")</f>
        <v xml:space="preserve"> </v>
      </c>
      <c r="X9" s="7" t="str">
        <f t="shared" si="12"/>
        <v xml:space="preserve"> </v>
      </c>
      <c r="Y9" s="34" t="str">
        <f t="shared" si="13"/>
        <v/>
      </c>
      <c r="Z9" s="12" t="str">
        <f>_xlfn.IFNA(VLOOKUP($B9, SADC!$A$8:$E$36, 5, FALSE), " ")</f>
        <v xml:space="preserve"> </v>
      </c>
      <c r="AA9" s="7" t="str">
        <f t="shared" si="14"/>
        <v xml:space="preserve"> </v>
      </c>
      <c r="AB9" s="34" t="str">
        <f t="shared" si="15"/>
        <v/>
      </c>
      <c r="AC9" s="12" t="str">
        <f>_xlfn.IFNA(VLOOKUP($B9, UMA!$A$8:$E$36, 5, FALSE), " ")</f>
        <v xml:space="preserve"> </v>
      </c>
      <c r="AD9" s="7" t="str">
        <f t="shared" si="16"/>
        <v xml:space="preserve"> </v>
      </c>
      <c r="AE9" s="33" t="str">
        <f t="shared" si="17"/>
        <v/>
      </c>
      <c r="AG9" s="70" t="str">
        <f t="shared" si="18"/>
        <v/>
      </c>
    </row>
    <row r="10" spans="1:33" x14ac:dyDescent="0.35">
      <c r="A10" s="11">
        <v>8</v>
      </c>
      <c r="B10" s="22" t="s">
        <v>7</v>
      </c>
      <c r="C10" s="35">
        <f>VLOOKUP(B10,Africa!A$8:E$61,5,FALSE)</f>
        <v>562622.71866666665</v>
      </c>
      <c r="D10" s="14">
        <f>VLOOKUP(B10,GDP_20Mar18!A$8:E$61,5,FALSE)</f>
        <v>32692.081345631665</v>
      </c>
      <c r="E10" s="19">
        <f t="shared" si="0"/>
        <v>1.7209755252913704E-2</v>
      </c>
      <c r="F10" s="33">
        <f t="shared" si="1"/>
        <v>6.6189018870648833E-2</v>
      </c>
      <c r="H10" s="3" t="str">
        <f>_xlfn.IFNA(VLOOKUP(B10, 'CEN-SAD'!$A$8:$E$35, 5, FALSE), " ")</f>
        <v xml:space="preserve"> </v>
      </c>
      <c r="I10" s="7" t="str">
        <f t="shared" si="2"/>
        <v xml:space="preserve"> </v>
      </c>
      <c r="J10" s="34" t="str">
        <f t="shared" si="3"/>
        <v/>
      </c>
      <c r="K10" s="12" t="str">
        <f>_xlfn.IFNA(VLOOKUP(B10, COMESAjul2018!A$8:Q$28,17,0), " ")</f>
        <v xml:space="preserve"> </v>
      </c>
      <c r="L10" s="7" t="str">
        <f t="shared" si="4"/>
        <v xml:space="preserve"> </v>
      </c>
      <c r="M10" s="34" t="str">
        <f t="shared" si="5"/>
        <v/>
      </c>
      <c r="N10" s="12" t="str">
        <f>_xlfn.IFNA(VLOOKUP($B10, EAC!$A$8:$E$37, 5, FALSE), " ")</f>
        <v xml:space="preserve"> </v>
      </c>
      <c r="O10" s="7" t="str">
        <f t="shared" si="6"/>
        <v xml:space="preserve"> </v>
      </c>
      <c r="P10" s="34" t="str">
        <f t="shared" si="7"/>
        <v/>
      </c>
      <c r="Q10" s="12">
        <f>_xlfn.IFNA(VLOOKUP($B10, ECCAS!$A$8:$E$36, 5, FALSE), " ")</f>
        <v>441880.23600000003</v>
      </c>
      <c r="R10" s="7">
        <f t="shared" si="8"/>
        <v>1.3516430212206247E-2</v>
      </c>
      <c r="S10" s="34">
        <f t="shared" si="9"/>
        <v>0.43673282083186088</v>
      </c>
      <c r="T10" s="12" t="str">
        <f>_xlfn.IFNA(VLOOKUP($B10, ECOWAS!$A$8:$E$36, 5, FALSE), " ")</f>
        <v xml:space="preserve"> </v>
      </c>
      <c r="U10" s="7" t="str">
        <f t="shared" si="10"/>
        <v xml:space="preserve"> </v>
      </c>
      <c r="V10" s="34" t="str">
        <f t="shared" si="11"/>
        <v/>
      </c>
      <c r="W10" s="12" t="str">
        <f>_xlfn.IFNA(VLOOKUP($B10, IGAD!$A$8:$E$36, 5, FALSE), " ")</f>
        <v xml:space="preserve"> </v>
      </c>
      <c r="X10" s="7" t="str">
        <f t="shared" si="12"/>
        <v xml:space="preserve"> </v>
      </c>
      <c r="Y10" s="34" t="str">
        <f t="shared" si="13"/>
        <v/>
      </c>
      <c r="Z10" s="12" t="str">
        <f>_xlfn.IFNA(VLOOKUP($B10, SADC!$A$8:$E$36, 5, FALSE), " ")</f>
        <v xml:space="preserve"> </v>
      </c>
      <c r="AA10" s="7" t="str">
        <f t="shared" si="14"/>
        <v xml:space="preserve"> </v>
      </c>
      <c r="AB10" s="34" t="str">
        <f t="shared" si="15"/>
        <v/>
      </c>
      <c r="AC10" s="12" t="str">
        <f>_xlfn.IFNA(VLOOKUP($B10, UMA!$A$8:$E$36, 5, FALSE), " ")</f>
        <v xml:space="preserve"> </v>
      </c>
      <c r="AD10" s="7" t="str">
        <f t="shared" si="16"/>
        <v xml:space="preserve"> </v>
      </c>
      <c r="AE10" s="33" t="str">
        <f t="shared" si="17"/>
        <v/>
      </c>
      <c r="AG10" s="70" t="str">
        <f t="shared" si="18"/>
        <v/>
      </c>
    </row>
    <row r="11" spans="1:33" x14ac:dyDescent="0.35">
      <c r="A11" s="11">
        <v>9</v>
      </c>
      <c r="B11" s="22" t="s">
        <v>8</v>
      </c>
      <c r="C11" s="35">
        <f>VLOOKUP(B11,Africa!A$8:E$61,5,FALSE)</f>
        <v>10486.038999999999</v>
      </c>
      <c r="D11" s="14">
        <f>VLOOKUP(B11,GDP_20Mar18!A$8:E$61,5,FALSE)</f>
        <v>1732.8741136146</v>
      </c>
      <c r="E11" s="19">
        <f t="shared" si="0"/>
        <v>6.0512410668581013E-3</v>
      </c>
      <c r="F11" s="33">
        <f t="shared" si="1"/>
        <v>2.1908643672911267E-2</v>
      </c>
      <c r="H11" s="3">
        <f>_xlfn.IFNA(VLOOKUP(B11, 'CEN-SAD'!$A$8:$E$35, 5, FALSE), " ")</f>
        <v>9867.5513333333347</v>
      </c>
      <c r="I11" s="7">
        <f t="shared" si="2"/>
        <v>5.6943267002532699E-3</v>
      </c>
      <c r="J11" s="34">
        <f t="shared" si="3"/>
        <v>4.687501854670021E-2</v>
      </c>
      <c r="K11" s="12" t="str">
        <f>_xlfn.IFNA(VLOOKUP(B11, COMESAjul2018!A$8:Q$28,17,0), " ")</f>
        <v xml:space="preserve"> </v>
      </c>
      <c r="L11" s="7" t="str">
        <f t="shared" si="4"/>
        <v xml:space="preserve"> </v>
      </c>
      <c r="M11" s="34" t="str">
        <f t="shared" si="5"/>
        <v/>
      </c>
      <c r="N11" s="12" t="str">
        <f>_xlfn.IFNA(VLOOKUP($B11, EAC!$A$8:$E$37, 5, FALSE), " ")</f>
        <v xml:space="preserve"> </v>
      </c>
      <c r="O11" s="7" t="str">
        <f t="shared" si="6"/>
        <v xml:space="preserve"> </v>
      </c>
      <c r="P11" s="34" t="str">
        <f t="shared" si="7"/>
        <v/>
      </c>
      <c r="Q11" s="12">
        <f>_xlfn.IFNA(VLOOKUP($B11, ECCAS!$A$8:$E$36, 5, FALSE), " ")</f>
        <v>1250.0363333333332</v>
      </c>
      <c r="R11" s="7">
        <f t="shared" si="8"/>
        <v>7.2136592237844908E-4</v>
      </c>
      <c r="S11" s="34">
        <f t="shared" si="9"/>
        <v>1.7997350310735356E-2</v>
      </c>
      <c r="T11" s="12" t="str">
        <f>_xlfn.IFNA(VLOOKUP($B11, ECOWAS!$A$8:$E$36, 5, FALSE), " ")</f>
        <v xml:space="preserve"> </v>
      </c>
      <c r="U11" s="7" t="str">
        <f t="shared" si="10"/>
        <v xml:space="preserve"> </v>
      </c>
      <c r="V11" s="34" t="str">
        <f t="shared" si="11"/>
        <v/>
      </c>
      <c r="W11" s="12" t="str">
        <f>_xlfn.IFNA(VLOOKUP($B11, IGAD!$A$8:$E$36, 5, FALSE), " ")</f>
        <v xml:space="preserve"> </v>
      </c>
      <c r="X11" s="7" t="str">
        <f t="shared" si="12"/>
        <v xml:space="preserve"> </v>
      </c>
      <c r="Y11" s="34" t="str">
        <f t="shared" si="13"/>
        <v/>
      </c>
      <c r="Z11" s="12" t="str">
        <f>_xlfn.IFNA(VLOOKUP($B11, SADC!$A$8:$E$36, 5, FALSE), " ")</f>
        <v xml:space="preserve"> </v>
      </c>
      <c r="AA11" s="7" t="str">
        <f t="shared" si="14"/>
        <v xml:space="preserve"> </v>
      </c>
      <c r="AB11" s="34" t="str">
        <f t="shared" si="15"/>
        <v/>
      </c>
      <c r="AC11" s="12" t="str">
        <f>_xlfn.IFNA(VLOOKUP($B11, UMA!$A$8:$E$36, 5, FALSE), " ")</f>
        <v xml:space="preserve"> </v>
      </c>
      <c r="AD11" s="7" t="str">
        <f t="shared" si="16"/>
        <v xml:space="preserve"> </v>
      </c>
      <c r="AE11" s="33" t="str">
        <f t="shared" si="17"/>
        <v/>
      </c>
      <c r="AG11" s="70" t="str">
        <f t="shared" si="18"/>
        <v/>
      </c>
    </row>
    <row r="12" spans="1:33" x14ac:dyDescent="0.35">
      <c r="A12" s="11">
        <v>10</v>
      </c>
      <c r="B12" s="22" t="s">
        <v>9</v>
      </c>
      <c r="C12" s="35">
        <f>VLOOKUP(B12,Africa!A$8:E$61,5,FALSE)</f>
        <v>6654.7903333333334</v>
      </c>
      <c r="D12" s="14">
        <f>VLOOKUP(B12,GDP_20Mar18!A$8:E$61,5,FALSE)</f>
        <v>12548.340385535201</v>
      </c>
      <c r="E12" s="19">
        <f t="shared" si="0"/>
        <v>5.3033230920357269E-4</v>
      </c>
      <c r="F12" s="33">
        <f t="shared" si="1"/>
        <v>0</v>
      </c>
      <c r="H12" s="3">
        <f>_xlfn.IFNA(VLOOKUP(B12, 'CEN-SAD'!$A$8:$E$35, 5, FALSE), " ")</f>
        <v>5335.7889999999998</v>
      </c>
      <c r="I12" s="7">
        <f t="shared" si="2"/>
        <v>4.252187011240708E-4</v>
      </c>
      <c r="J12" s="34">
        <f t="shared" si="3"/>
        <v>7.2419842428506174E-4</v>
      </c>
      <c r="K12" s="12" t="str">
        <f>_xlfn.IFNA(VLOOKUP(B12, COMESAjul2018!A$8:Q$28,17,0), " ")</f>
        <v xml:space="preserve"> </v>
      </c>
      <c r="L12" s="7" t="str">
        <f t="shared" si="4"/>
        <v xml:space="preserve"> </v>
      </c>
      <c r="M12" s="34" t="str">
        <f t="shared" si="5"/>
        <v/>
      </c>
      <c r="N12" s="12" t="str">
        <f>_xlfn.IFNA(VLOOKUP($B12, EAC!$A$8:$E$37, 5, FALSE), " ")</f>
        <v xml:space="preserve"> </v>
      </c>
      <c r="O12" s="7" t="str">
        <f t="shared" si="6"/>
        <v xml:space="preserve"> </v>
      </c>
      <c r="P12" s="34" t="str">
        <f t="shared" si="7"/>
        <v/>
      </c>
      <c r="Q12" s="12">
        <f>_xlfn.IFNA(VLOOKUP($B12, ECCAS!$A$8:$E$36, 5, FALSE), " ")</f>
        <v>2151.1746666666663</v>
      </c>
      <c r="R12" s="7">
        <f t="shared" si="8"/>
        <v>1.714310100438765E-4</v>
      </c>
      <c r="S12" s="34">
        <f t="shared" si="9"/>
        <v>0</v>
      </c>
      <c r="T12" s="12" t="str">
        <f>_xlfn.IFNA(VLOOKUP($B12, ECOWAS!$A$8:$E$36, 5, FALSE), " ")</f>
        <v xml:space="preserve"> </v>
      </c>
      <c r="U12" s="7" t="str">
        <f t="shared" si="10"/>
        <v xml:space="preserve"> </v>
      </c>
      <c r="V12" s="34" t="str">
        <f t="shared" si="11"/>
        <v/>
      </c>
      <c r="W12" s="12" t="str">
        <f>_xlfn.IFNA(VLOOKUP($B12, IGAD!$A$8:$E$36, 5, FALSE), " ")</f>
        <v xml:space="preserve"> </v>
      </c>
      <c r="X12" s="7" t="str">
        <f t="shared" si="12"/>
        <v xml:space="preserve"> </v>
      </c>
      <c r="Y12" s="34" t="str">
        <f t="shared" si="13"/>
        <v/>
      </c>
      <c r="Z12" s="12" t="str">
        <f>_xlfn.IFNA(VLOOKUP($B12, SADC!$A$8:$E$36, 5, FALSE), " ")</f>
        <v xml:space="preserve"> </v>
      </c>
      <c r="AA12" s="7" t="str">
        <f t="shared" si="14"/>
        <v xml:space="preserve"> </v>
      </c>
      <c r="AB12" s="34" t="str">
        <f t="shared" si="15"/>
        <v/>
      </c>
      <c r="AC12" s="12" t="str">
        <f>_xlfn.IFNA(VLOOKUP($B12, UMA!$A$8:$E$36, 5, FALSE), " ")</f>
        <v xml:space="preserve"> </v>
      </c>
      <c r="AD12" s="7" t="str">
        <f t="shared" si="16"/>
        <v xml:space="preserve"> </v>
      </c>
      <c r="AE12" s="33" t="str">
        <f t="shared" si="17"/>
        <v/>
      </c>
      <c r="AG12" s="70" t="str">
        <f t="shared" si="18"/>
        <v/>
      </c>
    </row>
    <row r="13" spans="1:33" x14ac:dyDescent="0.35">
      <c r="A13" s="11">
        <v>11</v>
      </c>
      <c r="B13" s="22" t="s">
        <v>10</v>
      </c>
      <c r="C13" s="35">
        <f>VLOOKUP(B13,Africa!A$8:E$61,5,FALSE)</f>
        <v>1600.1633333333332</v>
      </c>
      <c r="D13" s="14">
        <f>VLOOKUP(B13,GDP_20Mar18!A$8:E$61,5,FALSE)</f>
        <v>1188.9440382469334</v>
      </c>
      <c r="E13" s="19">
        <f t="shared" si="0"/>
        <v>1.345869344441755E-3</v>
      </c>
      <c r="F13" s="33">
        <f t="shared" si="1"/>
        <v>3.2362987854714091E-3</v>
      </c>
      <c r="H13" s="3">
        <f>_xlfn.IFNA(VLOOKUP(B13, 'CEN-SAD'!$A$8:$E$35, 5, FALSE), " ")</f>
        <v>407.25600000000003</v>
      </c>
      <c r="I13" s="7">
        <f t="shared" si="2"/>
        <v>3.4253588638241396E-4</v>
      </c>
      <c r="J13" s="34">
        <f t="shared" si="3"/>
        <v>0</v>
      </c>
      <c r="K13" s="12">
        <f>_xlfn.IFNA(VLOOKUP(B13, COMESAjul2018!A$8:Q$28,17,0), " ")</f>
        <v>1140.3556666666666</v>
      </c>
      <c r="L13" s="7">
        <f t="shared" si="4"/>
        <v>9.5913317194313956E-4</v>
      </c>
      <c r="M13" s="34">
        <f t="shared" si="5"/>
        <v>0</v>
      </c>
      <c r="N13" s="12" t="str">
        <f>_xlfn.IFNA(VLOOKUP($B13, EAC!$A$8:$E$37, 5, FALSE), " ")</f>
        <v xml:space="preserve"> </v>
      </c>
      <c r="O13" s="7" t="str">
        <f t="shared" si="6"/>
        <v xml:space="preserve"> </v>
      </c>
      <c r="P13" s="34" t="str">
        <f t="shared" si="7"/>
        <v/>
      </c>
      <c r="Q13" s="12" t="str">
        <f>_xlfn.IFNA(VLOOKUP($B13, ECCAS!$A$8:$E$36, 5, FALSE), " ")</f>
        <v xml:space="preserve"> </v>
      </c>
      <c r="R13" s="7" t="str">
        <f t="shared" si="8"/>
        <v xml:space="preserve"> </v>
      </c>
      <c r="S13" s="34" t="str">
        <f t="shared" si="9"/>
        <v/>
      </c>
      <c r="T13" s="12" t="str">
        <f>_xlfn.IFNA(VLOOKUP($B13, ECOWAS!$A$8:$E$36, 5, FALSE), " ")</f>
        <v xml:space="preserve"> </v>
      </c>
      <c r="U13" s="7" t="str">
        <f t="shared" si="10"/>
        <v xml:space="preserve"> </v>
      </c>
      <c r="V13" s="34" t="str">
        <f t="shared" si="11"/>
        <v/>
      </c>
      <c r="W13" s="12" t="str">
        <f>_xlfn.IFNA(VLOOKUP($B13, IGAD!$A$8:$E$36, 5, FALSE), " ")</f>
        <v xml:space="preserve"> </v>
      </c>
      <c r="X13" s="7" t="str">
        <f t="shared" si="12"/>
        <v xml:space="preserve"> </v>
      </c>
      <c r="Y13" s="34" t="str">
        <f t="shared" si="13"/>
        <v/>
      </c>
      <c r="Z13" s="12">
        <f>_xlfn.IFNA(VLOOKUP($B13, SADC!$A$8:$E$36, 5, FALSE), " ")</f>
        <v>1569.1499999999999</v>
      </c>
      <c r="AA13" s="7">
        <f t="shared" si="14"/>
        <v>1.3197845731357299E-3</v>
      </c>
      <c r="AB13" s="34">
        <f t="shared" si="15"/>
        <v>0</v>
      </c>
      <c r="AC13" s="12" t="str">
        <f>_xlfn.IFNA(VLOOKUP($B13, UMA!$A$8:$E$36, 5, FALSE), " ")</f>
        <v xml:space="preserve"> </v>
      </c>
      <c r="AD13" s="7" t="str">
        <f t="shared" si="16"/>
        <v xml:space="preserve"> </v>
      </c>
      <c r="AE13" s="33" t="str">
        <f t="shared" si="17"/>
        <v/>
      </c>
      <c r="AG13" s="70">
        <f t="shared" si="18"/>
        <v>16</v>
      </c>
    </row>
    <row r="14" spans="1:33" x14ac:dyDescent="0.35">
      <c r="A14" s="11">
        <v>12</v>
      </c>
      <c r="B14" s="22" t="s">
        <v>11</v>
      </c>
      <c r="C14" s="35">
        <f>VLOOKUP(B14,Africa!A$8:E$61,5,FALSE)</f>
        <v>410714.57400000002</v>
      </c>
      <c r="D14" s="14">
        <f>VLOOKUP(B14,GDP_20Mar18!A$8:E$61,5,FALSE)</f>
        <v>10115.946426611967</v>
      </c>
      <c r="E14" s="19">
        <f t="shared" si="0"/>
        <v>4.0600706713860735E-2</v>
      </c>
      <c r="F14" s="33">
        <f t="shared" si="1"/>
        <v>0.15901142243197197</v>
      </c>
      <c r="H14" s="3" t="str">
        <f>_xlfn.IFNA(VLOOKUP(B14, 'CEN-SAD'!$A$8:$E$35, 5, FALSE), " ")</f>
        <v xml:space="preserve"> </v>
      </c>
      <c r="I14" s="7" t="str">
        <f t="shared" si="2"/>
        <v xml:space="preserve"> </v>
      </c>
      <c r="J14" s="34" t="str">
        <f t="shared" si="3"/>
        <v/>
      </c>
      <c r="K14" s="12" t="str">
        <f>_xlfn.IFNA(VLOOKUP(B14, COMESAjul2018!A$8:Q$28,17,0), " ")</f>
        <v xml:space="preserve"> </v>
      </c>
      <c r="L14" s="7" t="str">
        <f t="shared" si="4"/>
        <v xml:space="preserve"> </v>
      </c>
      <c r="M14" s="34" t="str">
        <f t="shared" si="5"/>
        <v/>
      </c>
      <c r="N14" s="12" t="str">
        <f>_xlfn.IFNA(VLOOKUP($B14, EAC!$A$8:$E$37, 5, FALSE), " ")</f>
        <v xml:space="preserve"> </v>
      </c>
      <c r="O14" s="7" t="str">
        <f t="shared" si="6"/>
        <v xml:space="preserve"> </v>
      </c>
      <c r="P14" s="34" t="str">
        <f t="shared" si="7"/>
        <v/>
      </c>
      <c r="Q14" s="12">
        <f>_xlfn.IFNA(VLOOKUP($B14, ECCAS!$A$8:$E$36, 5, FALSE), " ")</f>
        <v>310841.473</v>
      </c>
      <c r="R14" s="7">
        <f t="shared" si="8"/>
        <v>3.0727868643340279E-2</v>
      </c>
      <c r="S14" s="34">
        <f t="shared" si="9"/>
        <v>1</v>
      </c>
      <c r="T14" s="12" t="str">
        <f>_xlfn.IFNA(VLOOKUP($B14, ECOWAS!$A$8:$E$36, 5, FALSE), " ")</f>
        <v xml:space="preserve"> </v>
      </c>
      <c r="U14" s="7" t="str">
        <f t="shared" si="10"/>
        <v xml:space="preserve"> </v>
      </c>
      <c r="V14" s="34" t="str">
        <f t="shared" si="11"/>
        <v/>
      </c>
      <c r="W14" s="12" t="str">
        <f>_xlfn.IFNA(VLOOKUP($B14, IGAD!$A$8:$E$36, 5, FALSE), " ")</f>
        <v xml:space="preserve"> </v>
      </c>
      <c r="X14" s="7" t="str">
        <f t="shared" si="12"/>
        <v xml:space="preserve"> </v>
      </c>
      <c r="Y14" s="34" t="str">
        <f t="shared" si="13"/>
        <v/>
      </c>
      <c r="Z14" s="12" t="str">
        <f>_xlfn.IFNA(VLOOKUP($B14, SADC!$A$8:$E$36, 5, FALSE), " ")</f>
        <v xml:space="preserve"> </v>
      </c>
      <c r="AA14" s="7" t="str">
        <f t="shared" si="14"/>
        <v xml:space="preserve"> </v>
      </c>
      <c r="AB14" s="34" t="str">
        <f t="shared" si="15"/>
        <v/>
      </c>
      <c r="AC14" s="12" t="str">
        <f>_xlfn.IFNA(VLOOKUP($B14, UMA!$A$8:$E$36, 5, FALSE), " ")</f>
        <v xml:space="preserve"> </v>
      </c>
      <c r="AD14" s="7" t="str">
        <f t="shared" si="16"/>
        <v xml:space="preserve"> </v>
      </c>
      <c r="AE14" s="33" t="str">
        <f t="shared" si="17"/>
        <v/>
      </c>
      <c r="AG14" s="70" t="str">
        <f t="shared" si="18"/>
        <v/>
      </c>
    </row>
    <row r="15" spans="1:33" x14ac:dyDescent="0.35">
      <c r="A15" s="11">
        <v>13</v>
      </c>
      <c r="B15" s="37" t="s">
        <v>12</v>
      </c>
      <c r="C15" s="35">
        <f>VLOOKUP(B15,Africa!A$8:E$61,5,FALSE)</f>
        <v>3618219.0066666673</v>
      </c>
      <c r="D15" s="14">
        <f>VLOOKUP(B15,GDP_20Mar18!A$8:E$61,5,FALSE)</f>
        <v>34973.013443451433</v>
      </c>
      <c r="E15" s="19">
        <f t="shared" si="0"/>
        <v>0.10345745620454005</v>
      </c>
      <c r="F15" s="33">
        <f t="shared" si="1"/>
        <v>0.4084461056477442</v>
      </c>
      <c r="H15" s="3">
        <f>_xlfn.IFNA(VLOOKUP(B15, 'CEN-SAD'!$A$8:$E$35, 5, FALSE), " ")</f>
        <v>2674297.1353333336</v>
      </c>
      <c r="I15" s="7">
        <f t="shared" si="2"/>
        <v>7.6467449385151154E-2</v>
      </c>
      <c r="J15" s="34">
        <f t="shared" si="3"/>
        <v>0.66675938134058055</v>
      </c>
      <c r="K15" s="12" t="str">
        <f>_xlfn.IFNA(VLOOKUP(B15, COMESAjul2018!A$8:Q$28,17,0), " ")</f>
        <v xml:space="preserve"> </v>
      </c>
      <c r="L15" s="7" t="str">
        <f t="shared" si="4"/>
        <v xml:space="preserve"> </v>
      </c>
      <c r="M15" s="34" t="str">
        <f t="shared" si="5"/>
        <v/>
      </c>
      <c r="N15" s="12" t="str">
        <f>_xlfn.IFNA(VLOOKUP($B15, EAC!$A$8:$E$37, 5, FALSE), " ")</f>
        <v xml:space="preserve"> </v>
      </c>
      <c r="O15" s="7" t="str">
        <f t="shared" si="6"/>
        <v xml:space="preserve"> </v>
      </c>
      <c r="P15" s="34" t="str">
        <f t="shared" si="7"/>
        <v/>
      </c>
      <c r="Q15" s="12" t="str">
        <f>_xlfn.IFNA(VLOOKUP($B15, ECCAS!$A$8:$E$36, 5, FALSE), " ")</f>
        <v xml:space="preserve"> </v>
      </c>
      <c r="R15" s="7" t="str">
        <f t="shared" si="8"/>
        <v xml:space="preserve"> </v>
      </c>
      <c r="S15" s="34" t="str">
        <f t="shared" si="9"/>
        <v/>
      </c>
      <c r="T15" s="12">
        <f>_xlfn.IFNA(VLOOKUP($B15, ECOWAS!$A$8:$E$36, 5, FALSE), " ")</f>
        <v>2628686.0663333335</v>
      </c>
      <c r="U15" s="7">
        <f t="shared" si="10"/>
        <v>7.5163270405157065E-2</v>
      </c>
      <c r="V15" s="34">
        <f t="shared" si="11"/>
        <v>0.66425878127966209</v>
      </c>
      <c r="W15" s="12" t="str">
        <f>_xlfn.IFNA(VLOOKUP($B15, IGAD!$A$8:$E$36, 5, FALSE), " ")</f>
        <v xml:space="preserve"> </v>
      </c>
      <c r="X15" s="7" t="str">
        <f t="shared" si="12"/>
        <v xml:space="preserve"> </v>
      </c>
      <c r="Y15" s="34" t="str">
        <f t="shared" si="13"/>
        <v/>
      </c>
      <c r="Z15" s="12" t="str">
        <f>_xlfn.IFNA(VLOOKUP($B15, SADC!$A$8:$E$36, 5, FALSE), " ")</f>
        <v xml:space="preserve"> </v>
      </c>
      <c r="AA15" s="7" t="str">
        <f t="shared" si="14"/>
        <v xml:space="preserve"> </v>
      </c>
      <c r="AB15" s="34" t="str">
        <f t="shared" si="15"/>
        <v/>
      </c>
      <c r="AC15" s="12" t="str">
        <f>_xlfn.IFNA(VLOOKUP($B15, UMA!$A$8:$E$36, 5, FALSE), " ")</f>
        <v xml:space="preserve"> </v>
      </c>
      <c r="AD15" s="7" t="str">
        <f t="shared" si="16"/>
        <v xml:space="preserve"> </v>
      </c>
      <c r="AE15" s="33" t="str">
        <f t="shared" si="17"/>
        <v/>
      </c>
      <c r="AG15" s="70" t="str">
        <f t="shared" si="18"/>
        <v/>
      </c>
    </row>
    <row r="16" spans="1:33" x14ac:dyDescent="0.35">
      <c r="A16" s="11">
        <v>14</v>
      </c>
      <c r="B16" s="36" t="s">
        <v>247</v>
      </c>
      <c r="C16" s="35">
        <f>VLOOKUP(B16,Africa!A$8:E$61,5,FALSE)</f>
        <v>1016392.749</v>
      </c>
      <c r="D16" s="14">
        <f>VLOOKUP(B16,GDP_20Mar18!A$8:E$61,5,FALSE)</f>
        <v>38054.741487049403</v>
      </c>
      <c r="E16" s="19">
        <f t="shared" si="0"/>
        <v>2.6708701972023477E-2</v>
      </c>
      <c r="F16" s="33">
        <f t="shared" si="1"/>
        <v>0.10388372604153087</v>
      </c>
      <c r="H16" s="3" t="str">
        <f>_xlfn.IFNA(VLOOKUP(B16, 'CEN-SAD'!$A$8:$E$35, 5, FALSE), " ")</f>
        <v xml:space="preserve"> </v>
      </c>
      <c r="I16" s="7" t="str">
        <f t="shared" si="2"/>
        <v xml:space="preserve"> </v>
      </c>
      <c r="J16" s="34" t="str">
        <f t="shared" si="3"/>
        <v/>
      </c>
      <c r="K16" s="12">
        <f>_xlfn.IFNA(VLOOKUP(B16, COMESAjul2018!A$8:Q$28,17,0), " ")</f>
        <v>823348.71499999985</v>
      </c>
      <c r="L16" s="7">
        <f t="shared" si="4"/>
        <v>2.1635903512317849E-2</v>
      </c>
      <c r="M16" s="34">
        <f t="shared" si="5"/>
        <v>0.38312937264146374</v>
      </c>
      <c r="N16" s="12" t="str">
        <f>_xlfn.IFNA(VLOOKUP($B16, EAC!$A$8:$E$37, 5, FALSE), " ")</f>
        <v xml:space="preserve"> </v>
      </c>
      <c r="O16" s="7" t="str">
        <f t="shared" si="6"/>
        <v xml:space="preserve"> </v>
      </c>
      <c r="P16" s="34" t="str">
        <f t="shared" si="7"/>
        <v/>
      </c>
      <c r="Q16" s="12">
        <f>_xlfn.IFNA(VLOOKUP($B16, ECCAS!$A$8:$E$36, 5, FALSE), " ")</f>
        <v>32474.857333333337</v>
      </c>
      <c r="R16" s="7">
        <f t="shared" si="8"/>
        <v>8.5337217030852827E-4</v>
      </c>
      <c r="S16" s="34">
        <f t="shared" si="9"/>
        <v>2.2317430076389585E-2</v>
      </c>
      <c r="T16" s="12" t="str">
        <f>_xlfn.IFNA(VLOOKUP($B16, ECOWAS!$A$8:$E$36, 5, FALSE), " ")</f>
        <v xml:space="preserve"> </v>
      </c>
      <c r="U16" s="7" t="str">
        <f t="shared" si="10"/>
        <v xml:space="preserve"> </v>
      </c>
      <c r="V16" s="34" t="str">
        <f t="shared" si="11"/>
        <v/>
      </c>
      <c r="W16" s="12" t="str">
        <f>_xlfn.IFNA(VLOOKUP($B16, IGAD!$A$8:$E$36, 5, FALSE), " ")</f>
        <v xml:space="preserve"> </v>
      </c>
      <c r="X16" s="7" t="str">
        <f t="shared" si="12"/>
        <v xml:space="preserve"> </v>
      </c>
      <c r="Y16" s="34" t="str">
        <f t="shared" si="13"/>
        <v/>
      </c>
      <c r="Z16" s="12">
        <f>_xlfn.IFNA(VLOOKUP($B16, SADC!$A$8:$E$36, 5, FALSE), " ")</f>
        <v>973557.18933333328</v>
      </c>
      <c r="AA16" s="7">
        <f t="shared" si="14"/>
        <v>2.5583071945572126E-2</v>
      </c>
      <c r="AB16" s="34">
        <f t="shared" si="15"/>
        <v>8.2448599897063837E-2</v>
      </c>
      <c r="AC16" s="12" t="str">
        <f>_xlfn.IFNA(VLOOKUP($B16, UMA!$A$8:$E$36, 5, FALSE), " ")</f>
        <v xml:space="preserve"> </v>
      </c>
      <c r="AD16" s="7" t="str">
        <f t="shared" si="16"/>
        <v xml:space="preserve"> </v>
      </c>
      <c r="AE16" s="33" t="str">
        <f t="shared" si="17"/>
        <v/>
      </c>
      <c r="AG16" s="70">
        <f t="shared" si="18"/>
        <v>12</v>
      </c>
    </row>
    <row r="17" spans="1:33" x14ac:dyDescent="0.35">
      <c r="A17" s="11">
        <v>15</v>
      </c>
      <c r="B17" s="22" t="s">
        <v>13</v>
      </c>
      <c r="C17" s="35">
        <f>VLOOKUP(B17,Africa!A$8:E$61,5,FALSE)</f>
        <v>56818.019</v>
      </c>
      <c r="D17" s="14">
        <f>VLOOKUP(B17,GDP_20Mar18!A$8:E$61,5,FALSE)</f>
        <v>1739.1602442264666</v>
      </c>
      <c r="E17" s="19">
        <f t="shared" si="0"/>
        <v>3.2669800950556563E-2</v>
      </c>
      <c r="F17" s="33">
        <f t="shared" si="1"/>
        <v>0.12753917827818761</v>
      </c>
      <c r="H17" s="3">
        <f>_xlfn.IFNA(VLOOKUP(B17, 'CEN-SAD'!$A$8:$E$35, 5, FALSE), " ")</f>
        <v>18772.807666666664</v>
      </c>
      <c r="I17" s="7">
        <f t="shared" si="2"/>
        <v>1.0794179391454708E-2</v>
      </c>
      <c r="J17" s="34">
        <f t="shared" si="3"/>
        <v>9.1543373084384705E-2</v>
      </c>
      <c r="K17" s="12">
        <f>_xlfn.IFNA(VLOOKUP(B17, COMESAjul2018!A$8:Q$28,17,0), " ")</f>
        <v>55000.037000000004</v>
      </c>
      <c r="L17" s="7">
        <f t="shared" si="4"/>
        <v>3.1624479217820779E-2</v>
      </c>
      <c r="M17" s="34">
        <f t="shared" si="5"/>
        <v>0.56821227875463143</v>
      </c>
      <c r="N17" s="12" t="str">
        <f>_xlfn.IFNA(VLOOKUP($B17, EAC!$A$8:$E$37, 5, FALSE), " ")</f>
        <v xml:space="preserve"> </v>
      </c>
      <c r="O17" s="7" t="str">
        <f t="shared" si="6"/>
        <v xml:space="preserve"> </v>
      </c>
      <c r="P17" s="34" t="str">
        <f t="shared" si="7"/>
        <v/>
      </c>
      <c r="Q17" s="12" t="str">
        <f>_xlfn.IFNA(VLOOKUP($B17, ECCAS!$A$8:$E$36, 5, FALSE), " ")</f>
        <v xml:space="preserve"> </v>
      </c>
      <c r="R17" s="7" t="str">
        <f t="shared" si="8"/>
        <v xml:space="preserve"> </v>
      </c>
      <c r="S17" s="34" t="str">
        <f t="shared" si="9"/>
        <v/>
      </c>
      <c r="T17" s="12" t="str">
        <f>_xlfn.IFNA(VLOOKUP($B17, ECOWAS!$A$8:$E$36, 5, FALSE), " ")</f>
        <v xml:space="preserve"> </v>
      </c>
      <c r="U17" s="7" t="str">
        <f t="shared" si="10"/>
        <v xml:space="preserve"> </v>
      </c>
      <c r="V17" s="34" t="str">
        <f t="shared" si="11"/>
        <v/>
      </c>
      <c r="W17" s="12">
        <f>_xlfn.IFNA(VLOOKUP($B17, IGAD!$A$8:$E$36, 5, FALSE), " ")</f>
        <v>49873.035000000003</v>
      </c>
      <c r="X17" s="7">
        <f t="shared" si="12"/>
        <v>2.8676503597391184E-2</v>
      </c>
      <c r="Y17" s="34">
        <f t="shared" si="13"/>
        <v>1</v>
      </c>
      <c r="Z17" s="12" t="str">
        <f>_xlfn.IFNA(VLOOKUP($B17, SADC!$A$8:$E$36, 5, FALSE), " ")</f>
        <v xml:space="preserve"> </v>
      </c>
      <c r="AA17" s="7" t="str">
        <f t="shared" si="14"/>
        <v xml:space="preserve"> </v>
      </c>
      <c r="AB17" s="34" t="str">
        <f t="shared" si="15"/>
        <v/>
      </c>
      <c r="AC17" s="12" t="str">
        <f>_xlfn.IFNA(VLOOKUP($B17, UMA!$A$8:$E$36, 5, FALSE), " ")</f>
        <v xml:space="preserve"> </v>
      </c>
      <c r="AD17" s="7" t="str">
        <f t="shared" si="16"/>
        <v xml:space="preserve"> </v>
      </c>
      <c r="AE17" s="33" t="str">
        <f t="shared" si="17"/>
        <v/>
      </c>
      <c r="AG17" s="70" t="str">
        <f t="shared" si="18"/>
        <v/>
      </c>
    </row>
    <row r="18" spans="1:33" x14ac:dyDescent="0.35">
      <c r="A18" s="11">
        <v>16</v>
      </c>
      <c r="B18" s="22" t="s">
        <v>14</v>
      </c>
      <c r="C18" s="35">
        <f>VLOOKUP(B18,Africa!A$8:E$61,5,FALSE)</f>
        <v>3207989.029333333</v>
      </c>
      <c r="D18" s="14">
        <f>VLOOKUP(B18,GDP_20Mar18!A$8:E$61,5,FALSE)</f>
        <v>294957.66754598479</v>
      </c>
      <c r="E18" s="19">
        <f t="shared" si="0"/>
        <v>1.087609980111196E-2</v>
      </c>
      <c r="F18" s="33">
        <f t="shared" si="1"/>
        <v>4.1055149333658517E-2</v>
      </c>
      <c r="H18" s="3">
        <f>_xlfn.IFNA(VLOOKUP(B18, 'CEN-SAD'!$A$8:$E$35, 5, FALSE), " ")</f>
        <v>2144617.816333333</v>
      </c>
      <c r="I18" s="7">
        <f t="shared" si="2"/>
        <v>7.2709342807607486E-3</v>
      </c>
      <c r="J18" s="34">
        <f t="shared" si="3"/>
        <v>6.0684136306985596E-2</v>
      </c>
      <c r="K18" s="12">
        <f>_xlfn.IFNA(VLOOKUP(B18, COMESAjul2018!A$8:Q$28,17,0), " ")</f>
        <v>1829649.9140000001</v>
      </c>
      <c r="L18" s="7">
        <f t="shared" si="4"/>
        <v>6.2030932412182578E-3</v>
      </c>
      <c r="M18" s="34">
        <f t="shared" si="5"/>
        <v>9.7167744208830495E-2</v>
      </c>
      <c r="N18" s="12" t="str">
        <f>_xlfn.IFNA(VLOOKUP($B18, EAC!$A$8:$E$37, 5, FALSE), " ")</f>
        <v xml:space="preserve"> </v>
      </c>
      <c r="O18" s="7" t="str">
        <f t="shared" si="6"/>
        <v xml:space="preserve"> </v>
      </c>
      <c r="P18" s="34" t="str">
        <f t="shared" si="7"/>
        <v/>
      </c>
      <c r="Q18" s="12" t="str">
        <f>_xlfn.IFNA(VLOOKUP($B18, ECCAS!$A$8:$E$36, 5, FALSE), " ")</f>
        <v xml:space="preserve"> </v>
      </c>
      <c r="R18" s="7" t="str">
        <f t="shared" si="8"/>
        <v xml:space="preserve"> </v>
      </c>
      <c r="S18" s="34" t="str">
        <f t="shared" si="9"/>
        <v/>
      </c>
      <c r="T18" s="12" t="str">
        <f>_xlfn.IFNA(VLOOKUP($B18, ECOWAS!$A$8:$E$36, 5, FALSE), " ")</f>
        <v xml:space="preserve"> </v>
      </c>
      <c r="U18" s="7" t="str">
        <f t="shared" si="10"/>
        <v xml:space="preserve"> </v>
      </c>
      <c r="V18" s="34" t="str">
        <f t="shared" si="11"/>
        <v/>
      </c>
      <c r="W18" s="12" t="str">
        <f>_xlfn.IFNA(VLOOKUP($B18, IGAD!$A$8:$E$36, 5, FALSE), " ")</f>
        <v xml:space="preserve"> </v>
      </c>
      <c r="X18" s="7" t="str">
        <f t="shared" si="12"/>
        <v xml:space="preserve"> </v>
      </c>
      <c r="Y18" s="34" t="str">
        <f t="shared" si="13"/>
        <v/>
      </c>
      <c r="Z18" s="12" t="str">
        <f>_xlfn.IFNA(VLOOKUP($B18, SADC!$A$8:$E$36, 5, FALSE), " ")</f>
        <v xml:space="preserve"> </v>
      </c>
      <c r="AA18" s="7" t="str">
        <f t="shared" si="14"/>
        <v xml:space="preserve"> </v>
      </c>
      <c r="AB18" s="34" t="str">
        <f t="shared" si="15"/>
        <v/>
      </c>
      <c r="AC18" s="12" t="str">
        <f>_xlfn.IFNA(VLOOKUP($B18, UMA!$A$8:$E$36, 5, FALSE), " ")</f>
        <v xml:space="preserve"> </v>
      </c>
      <c r="AD18" s="7" t="str">
        <f t="shared" si="16"/>
        <v xml:space="preserve"> </v>
      </c>
      <c r="AE18" s="33" t="str">
        <f t="shared" si="17"/>
        <v/>
      </c>
      <c r="AG18" s="70" t="str">
        <f t="shared" si="18"/>
        <v/>
      </c>
    </row>
    <row r="19" spans="1:33" x14ac:dyDescent="0.35">
      <c r="A19" s="11">
        <v>17</v>
      </c>
      <c r="B19" s="22" t="s">
        <v>15</v>
      </c>
      <c r="C19" s="35">
        <f>VLOOKUP(B19,Africa!A$8:E$61,5,FALSE)</f>
        <v>312919.29466666665</v>
      </c>
      <c r="D19" s="14">
        <f>VLOOKUP(B19,GDP_20Mar18!A$8:E$61,5,FALSE)</f>
        <v>15003.8846480301</v>
      </c>
      <c r="E19" s="19">
        <f t="shared" si="0"/>
        <v>2.0855885126239666E-2</v>
      </c>
      <c r="F19" s="33">
        <f t="shared" si="1"/>
        <v>8.0657970212962282E-2</v>
      </c>
      <c r="H19" s="3" t="str">
        <f>_xlfn.IFNA(VLOOKUP(B19, 'CEN-SAD'!$A$8:$E$35, 5, FALSE), " ")</f>
        <v xml:space="preserve"> </v>
      </c>
      <c r="I19" s="7" t="str">
        <f t="shared" si="2"/>
        <v xml:space="preserve"> </v>
      </c>
      <c r="J19" s="34" t="str">
        <f t="shared" si="3"/>
        <v/>
      </c>
      <c r="K19" s="12" t="str">
        <f>_xlfn.IFNA(VLOOKUP(B19, COMESAjul2018!A$8:Q$28,17,0), " ")</f>
        <v xml:space="preserve"> </v>
      </c>
      <c r="L19" s="7" t="str">
        <f t="shared" si="4"/>
        <v xml:space="preserve"> </v>
      </c>
      <c r="M19" s="34" t="str">
        <f t="shared" si="5"/>
        <v/>
      </c>
      <c r="N19" s="12" t="str">
        <f>_xlfn.IFNA(VLOOKUP($B19, EAC!$A$8:$E$37, 5, FALSE), " ")</f>
        <v xml:space="preserve"> </v>
      </c>
      <c r="O19" s="7" t="str">
        <f t="shared" si="6"/>
        <v xml:space="preserve"> </v>
      </c>
      <c r="P19" s="34" t="str">
        <f t="shared" si="7"/>
        <v/>
      </c>
      <c r="Q19" s="12">
        <f>_xlfn.IFNA(VLOOKUP($B19, ECCAS!$A$8:$E$36, 5, FALSE), " ")</f>
        <v>68426.406666666662</v>
      </c>
      <c r="R19" s="7">
        <f t="shared" si="8"/>
        <v>4.5605793614022852E-3</v>
      </c>
      <c r="S19" s="34">
        <f t="shared" si="9"/>
        <v>0.14364070851556626</v>
      </c>
      <c r="T19" s="12" t="str">
        <f>_xlfn.IFNA(VLOOKUP($B19, ECOWAS!$A$8:$E$36, 5, FALSE), " ")</f>
        <v xml:space="preserve"> </v>
      </c>
      <c r="U19" s="7" t="str">
        <f t="shared" si="10"/>
        <v xml:space="preserve"> </v>
      </c>
      <c r="V19" s="34" t="str">
        <f t="shared" si="11"/>
        <v/>
      </c>
      <c r="W19" s="12" t="str">
        <f>_xlfn.IFNA(VLOOKUP($B19, IGAD!$A$8:$E$36, 5, FALSE), " ")</f>
        <v xml:space="preserve"> </v>
      </c>
      <c r="X19" s="7" t="str">
        <f t="shared" si="12"/>
        <v xml:space="preserve"> </v>
      </c>
      <c r="Y19" s="34" t="str">
        <f t="shared" si="13"/>
        <v/>
      </c>
      <c r="Z19" s="12" t="str">
        <f>_xlfn.IFNA(VLOOKUP($B19, SADC!$A$8:$E$36, 5, FALSE), " ")</f>
        <v xml:space="preserve"> </v>
      </c>
      <c r="AA19" s="7" t="str">
        <f t="shared" si="14"/>
        <v xml:space="preserve"> </v>
      </c>
      <c r="AB19" s="34" t="str">
        <f t="shared" si="15"/>
        <v/>
      </c>
      <c r="AC19" s="12" t="str">
        <f>_xlfn.IFNA(VLOOKUP($B19, UMA!$A$8:$E$36, 5, FALSE), " ")</f>
        <v xml:space="preserve"> </v>
      </c>
      <c r="AD19" s="7" t="str">
        <f t="shared" si="16"/>
        <v xml:space="preserve"> </v>
      </c>
      <c r="AE19" s="33" t="str">
        <f t="shared" si="17"/>
        <v/>
      </c>
      <c r="AG19" s="70" t="str">
        <f t="shared" si="18"/>
        <v/>
      </c>
    </row>
    <row r="20" spans="1:33" x14ac:dyDescent="0.35">
      <c r="A20" s="11">
        <v>18</v>
      </c>
      <c r="B20" s="22" t="s">
        <v>16</v>
      </c>
      <c r="C20" s="35">
        <f>VLOOKUP(B20,Africa!A$8:E$61,5,FALSE)</f>
        <v>11540.045333333333</v>
      </c>
      <c r="D20" s="14">
        <f>VLOOKUP(B20,GDP_20Mar18!A$8:E$61,5,FALSE)</f>
        <v>4749.4534931348999</v>
      </c>
      <c r="E20" s="19">
        <f t="shared" si="0"/>
        <v>2.429762782184076E-3</v>
      </c>
      <c r="F20" s="33">
        <f t="shared" si="1"/>
        <v>7.5375173256219865E-3</v>
      </c>
      <c r="H20" s="3">
        <f>_xlfn.IFNA(VLOOKUP(B20, 'CEN-SAD'!$A$8:$E$35, 5, FALSE), " ")</f>
        <v>9201.2553333333326</v>
      </c>
      <c r="I20" s="7">
        <f t="shared" si="2"/>
        <v>1.9373292835972165E-3</v>
      </c>
      <c r="J20" s="34">
        <f t="shared" si="3"/>
        <v>1.3968402852900229E-2</v>
      </c>
      <c r="K20" s="12">
        <f>_xlfn.IFNA(VLOOKUP(B20, COMESAjul2018!A$8:Q$28,17,0), " ")</f>
        <v>9176.771999999999</v>
      </c>
      <c r="L20" s="7">
        <f t="shared" si="4"/>
        <v>1.9321743045309463E-3</v>
      </c>
      <c r="M20" s="34">
        <f t="shared" si="5"/>
        <v>1.8029925977112234E-2</v>
      </c>
      <c r="N20" s="12" t="str">
        <f>_xlfn.IFNA(VLOOKUP($B20, EAC!$A$8:$E$37, 5, FALSE), " ")</f>
        <v xml:space="preserve"> </v>
      </c>
      <c r="O20" s="7" t="str">
        <f t="shared" si="6"/>
        <v xml:space="preserve"> </v>
      </c>
      <c r="P20" s="34" t="str">
        <f t="shared" si="7"/>
        <v/>
      </c>
      <c r="Q20" s="12" t="str">
        <f>_xlfn.IFNA(VLOOKUP($B20, ECCAS!$A$8:$E$36, 5, FALSE), " ")</f>
        <v xml:space="preserve"> </v>
      </c>
      <c r="R20" s="7" t="str">
        <f t="shared" si="8"/>
        <v xml:space="preserve"> </v>
      </c>
      <c r="S20" s="34" t="str">
        <f t="shared" si="9"/>
        <v/>
      </c>
      <c r="T20" s="12" t="str">
        <f>_xlfn.IFNA(VLOOKUP($B20, ECOWAS!$A$8:$E$36, 5, FALSE), " ")</f>
        <v xml:space="preserve"> </v>
      </c>
      <c r="U20" s="7" t="str">
        <f t="shared" si="10"/>
        <v xml:space="preserve"> </v>
      </c>
      <c r="V20" s="34" t="str">
        <f t="shared" si="11"/>
        <v/>
      </c>
      <c r="W20" s="12">
        <f>_xlfn.IFNA(VLOOKUP($B20, IGAD!$A$8:$E$36, 5, FALSE), " ")</f>
        <v>4697.4606666666668</v>
      </c>
      <c r="X20" s="7">
        <f t="shared" si="12"/>
        <v>9.8905288228563846E-4</v>
      </c>
      <c r="Y20" s="34">
        <f t="shared" si="13"/>
        <v>2.8878191937577902E-2</v>
      </c>
      <c r="Z20" s="12" t="str">
        <f>_xlfn.IFNA(VLOOKUP($B20, SADC!$A$8:$E$36, 5, FALSE), " ")</f>
        <v xml:space="preserve"> </v>
      </c>
      <c r="AA20" s="7" t="str">
        <f t="shared" si="14"/>
        <v xml:space="preserve"> </v>
      </c>
      <c r="AB20" s="34" t="str">
        <f t="shared" si="15"/>
        <v/>
      </c>
      <c r="AC20" s="12" t="str">
        <f>_xlfn.IFNA(VLOOKUP($B20, UMA!$A$8:$E$36, 5, FALSE), " ")</f>
        <v xml:space="preserve"> </v>
      </c>
      <c r="AD20" s="7" t="str">
        <f t="shared" si="16"/>
        <v xml:space="preserve"> </v>
      </c>
      <c r="AE20" s="33" t="str">
        <f t="shared" si="17"/>
        <v/>
      </c>
      <c r="AG20" s="70" t="str">
        <f t="shared" si="18"/>
        <v/>
      </c>
    </row>
    <row r="21" spans="1:33" x14ac:dyDescent="0.35">
      <c r="A21" s="11">
        <v>19</v>
      </c>
      <c r="B21" s="22" t="s">
        <v>17</v>
      </c>
      <c r="C21" s="35">
        <f>VLOOKUP(B21,Africa!A$8:E$61,5,FALSE)</f>
        <v>734176.95700000005</v>
      </c>
      <c r="D21" s="14">
        <f>VLOOKUP(B21,GDP_20Mar18!A$8:E$61,5,FALSE)</f>
        <v>62518.766667811993</v>
      </c>
      <c r="E21" s="19">
        <f t="shared" si="0"/>
        <v>1.1743305188680149E-2</v>
      </c>
      <c r="F21" s="33">
        <f t="shared" si="1"/>
        <v>4.4496483842423683E-2</v>
      </c>
      <c r="H21" s="3" t="str">
        <f>_xlfn.IFNA(VLOOKUP(B21, 'CEN-SAD'!$A$8:$E$35, 5, FALSE), " ")</f>
        <v xml:space="preserve"> </v>
      </c>
      <c r="I21" s="7" t="str">
        <f t="shared" si="2"/>
        <v xml:space="preserve"> </v>
      </c>
      <c r="J21" s="34" t="str">
        <f t="shared" si="3"/>
        <v/>
      </c>
      <c r="K21" s="12">
        <f>_xlfn.IFNA(VLOOKUP(B21, COMESAjul2018!A$8:Q$28,17,0), " ")</f>
        <v>699417.03500000003</v>
      </c>
      <c r="L21" s="7">
        <f t="shared" si="4"/>
        <v>1.1187313382496674E-2</v>
      </c>
      <c r="M21" s="34">
        <f t="shared" si="5"/>
        <v>0.18952264801632432</v>
      </c>
      <c r="N21" s="12" t="str">
        <f>_xlfn.IFNA(VLOOKUP($B21, EAC!$A$8:$E$37, 5, FALSE), " ")</f>
        <v xml:space="preserve"> </v>
      </c>
      <c r="O21" s="7" t="str">
        <f t="shared" si="6"/>
        <v xml:space="preserve"> </v>
      </c>
      <c r="P21" s="34" t="str">
        <f t="shared" si="7"/>
        <v/>
      </c>
      <c r="Q21" s="12" t="str">
        <f>_xlfn.IFNA(VLOOKUP($B21, ECCAS!$A$8:$E$36, 5, FALSE), " ")</f>
        <v xml:space="preserve"> </v>
      </c>
      <c r="R21" s="7" t="str">
        <f t="shared" si="8"/>
        <v xml:space="preserve"> </v>
      </c>
      <c r="S21" s="34" t="str">
        <f t="shared" si="9"/>
        <v/>
      </c>
      <c r="T21" s="12" t="str">
        <f>_xlfn.IFNA(VLOOKUP($B21, ECOWAS!$A$8:$E$36, 5, FALSE), " ")</f>
        <v xml:space="preserve"> </v>
      </c>
      <c r="U21" s="7" t="str">
        <f t="shared" si="10"/>
        <v xml:space="preserve"> </v>
      </c>
      <c r="V21" s="34" t="str">
        <f t="shared" si="11"/>
        <v/>
      </c>
      <c r="W21" s="12">
        <f>_xlfn.IFNA(VLOOKUP($B21, IGAD!$A$8:$E$36, 5, FALSE), " ")</f>
        <v>663352.02966666652</v>
      </c>
      <c r="X21" s="7">
        <f t="shared" si="12"/>
        <v>1.0610446511066502E-2</v>
      </c>
      <c r="Y21" s="34">
        <f t="shared" si="13"/>
        <v>0.36634317825949841</v>
      </c>
      <c r="Z21" s="12" t="str">
        <f>_xlfn.IFNA(VLOOKUP($B21, SADC!$A$8:$E$36, 5, FALSE), " ")</f>
        <v xml:space="preserve"> </v>
      </c>
      <c r="AA21" s="7" t="str">
        <f t="shared" si="14"/>
        <v xml:space="preserve"> </v>
      </c>
      <c r="AB21" s="34" t="str">
        <f t="shared" si="15"/>
        <v/>
      </c>
      <c r="AC21" s="12" t="str">
        <f>_xlfn.IFNA(VLOOKUP($B21, UMA!$A$8:$E$36, 5, FALSE), " ")</f>
        <v xml:space="preserve"> </v>
      </c>
      <c r="AD21" s="7" t="str">
        <f t="shared" si="16"/>
        <v xml:space="preserve"> </v>
      </c>
      <c r="AE21" s="33" t="str">
        <f t="shared" si="17"/>
        <v/>
      </c>
      <c r="AG21" s="70" t="str">
        <f t="shared" si="18"/>
        <v/>
      </c>
    </row>
    <row r="22" spans="1:33" x14ac:dyDescent="0.35">
      <c r="A22" s="11">
        <v>20</v>
      </c>
      <c r="B22" s="22" t="s">
        <v>18</v>
      </c>
      <c r="C22" s="35">
        <f>VLOOKUP(B22,Africa!A$8:E$61,5,FALSE)</f>
        <v>338050.71800000005</v>
      </c>
      <c r="D22" s="14">
        <f>VLOOKUP(B22,GDP_20Mar18!A$8:E$61,5,FALSE)</f>
        <v>14978.6096668342</v>
      </c>
      <c r="E22" s="19">
        <f t="shared" si="0"/>
        <v>2.2568898283564703E-2</v>
      </c>
      <c r="F22" s="33">
        <f t="shared" si="1"/>
        <v>8.7455726980597559E-2</v>
      </c>
      <c r="H22" s="3" t="str">
        <f>_xlfn.IFNA(VLOOKUP(B22, 'CEN-SAD'!$A$8:$E$35, 5, FALSE), " ")</f>
        <v xml:space="preserve"> </v>
      </c>
      <c r="I22" s="7" t="str">
        <f t="shared" si="2"/>
        <v xml:space="preserve"> </v>
      </c>
      <c r="J22" s="34" t="str">
        <f t="shared" si="3"/>
        <v/>
      </c>
      <c r="K22" s="12" t="str">
        <f>_xlfn.IFNA(VLOOKUP(B22, COMESAjul2018!A$8:Q$28,17,0), " ")</f>
        <v xml:space="preserve"> </v>
      </c>
      <c r="L22" s="7" t="str">
        <f t="shared" si="4"/>
        <v xml:space="preserve"> </v>
      </c>
      <c r="M22" s="34" t="str">
        <f t="shared" si="5"/>
        <v/>
      </c>
      <c r="N22" s="12" t="str">
        <f>_xlfn.IFNA(VLOOKUP($B22, EAC!$A$8:$E$37, 5, FALSE), " ")</f>
        <v xml:space="preserve"> </v>
      </c>
      <c r="O22" s="7" t="str">
        <f t="shared" si="6"/>
        <v xml:space="preserve"> </v>
      </c>
      <c r="P22" s="34" t="str">
        <f t="shared" si="7"/>
        <v/>
      </c>
      <c r="Q22" s="12">
        <f>_xlfn.IFNA(VLOOKUP($B22, ECCAS!$A$8:$E$36, 5, FALSE), " ")</f>
        <v>186570.22533333334</v>
      </c>
      <c r="R22" s="7">
        <f t="shared" si="8"/>
        <v>1.2455777237218428E-2</v>
      </c>
      <c r="S22" s="34">
        <f t="shared" si="9"/>
        <v>0.40202154369554782</v>
      </c>
      <c r="T22" s="12" t="str">
        <f>_xlfn.IFNA(VLOOKUP($B22, ECOWAS!$A$8:$E$36, 5, FALSE), " ")</f>
        <v xml:space="preserve"> </v>
      </c>
      <c r="U22" s="7" t="str">
        <f t="shared" si="10"/>
        <v xml:space="preserve"> </v>
      </c>
      <c r="V22" s="34" t="str">
        <f t="shared" si="11"/>
        <v/>
      </c>
      <c r="W22" s="12" t="str">
        <f>_xlfn.IFNA(VLOOKUP($B22, IGAD!$A$8:$E$36, 5, FALSE), " ")</f>
        <v xml:space="preserve"> </v>
      </c>
      <c r="X22" s="7" t="str">
        <f t="shared" si="12"/>
        <v xml:space="preserve"> </v>
      </c>
      <c r="Y22" s="34" t="str">
        <f t="shared" si="13"/>
        <v/>
      </c>
      <c r="Z22" s="12" t="str">
        <f>_xlfn.IFNA(VLOOKUP($B22, SADC!$A$8:$E$36, 5, FALSE), " ")</f>
        <v xml:space="preserve"> </v>
      </c>
      <c r="AA22" s="7" t="str">
        <f t="shared" si="14"/>
        <v xml:space="preserve"> </v>
      </c>
      <c r="AB22" s="34" t="str">
        <f t="shared" si="15"/>
        <v/>
      </c>
      <c r="AC22" s="12" t="str">
        <f>_xlfn.IFNA(VLOOKUP($B22, UMA!$A$8:$E$36, 5, FALSE), " ")</f>
        <v xml:space="preserve"> </v>
      </c>
      <c r="AD22" s="7" t="str">
        <f t="shared" si="16"/>
        <v xml:space="preserve"> </v>
      </c>
      <c r="AE22" s="33" t="str">
        <f t="shared" si="17"/>
        <v/>
      </c>
      <c r="AG22" s="70" t="str">
        <f t="shared" si="18"/>
        <v/>
      </c>
    </row>
    <row r="23" spans="1:33" x14ac:dyDescent="0.35">
      <c r="A23" s="11">
        <v>21</v>
      </c>
      <c r="B23" s="22" t="s">
        <v>245</v>
      </c>
      <c r="C23" s="35">
        <f>VLOOKUP(B23,Africa!A$8:E$61,5,FALSE)</f>
        <v>45909.888333333329</v>
      </c>
      <c r="D23" s="14">
        <f>VLOOKUP(B23,GDP_20Mar18!A$8:E$61,5,FALSE)</f>
        <v>924.76109629356677</v>
      </c>
      <c r="E23" s="19">
        <f t="shared" si="0"/>
        <v>4.9645133772754611E-2</v>
      </c>
      <c r="F23" s="33">
        <f t="shared" si="1"/>
        <v>0.1949024574693132</v>
      </c>
      <c r="H23" s="3">
        <f>_xlfn.IFNA(VLOOKUP(B23, 'CEN-SAD'!$A$8:$E$35, 5, FALSE), " ")</f>
        <v>45016.610333333338</v>
      </c>
      <c r="I23" s="7">
        <f t="shared" si="2"/>
        <v>4.8679178345368834E-2</v>
      </c>
      <c r="J23" s="34">
        <f t="shared" si="3"/>
        <v>0.4233687546003701</v>
      </c>
      <c r="K23" s="12" t="str">
        <f>_xlfn.IFNA(VLOOKUP(B23, COMESAjul2018!A$8:Q$28,17,0), " ")</f>
        <v xml:space="preserve"> </v>
      </c>
      <c r="L23" s="7" t="str">
        <f t="shared" si="4"/>
        <v xml:space="preserve"> </v>
      </c>
      <c r="M23" s="34" t="str">
        <f t="shared" si="5"/>
        <v/>
      </c>
      <c r="N23" s="12" t="str">
        <f>_xlfn.IFNA(VLOOKUP($B23, EAC!$A$8:$E$37, 5, FALSE), " ")</f>
        <v xml:space="preserve"> </v>
      </c>
      <c r="O23" s="7" t="str">
        <f t="shared" si="6"/>
        <v xml:space="preserve"> </v>
      </c>
      <c r="P23" s="34" t="str">
        <f t="shared" si="7"/>
        <v/>
      </c>
      <c r="Q23" s="12" t="str">
        <f>_xlfn.IFNA(VLOOKUP($B23, ECCAS!$A$8:$E$36, 5, FALSE), " ")</f>
        <v xml:space="preserve"> </v>
      </c>
      <c r="R23" s="7" t="str">
        <f t="shared" si="8"/>
        <v xml:space="preserve"> </v>
      </c>
      <c r="S23" s="34" t="str">
        <f t="shared" si="9"/>
        <v/>
      </c>
      <c r="T23" s="12">
        <f>_xlfn.IFNA(VLOOKUP($B23, ECOWAS!$A$8:$E$36, 5, FALSE), " ")</f>
        <v>44547.515666666666</v>
      </c>
      <c r="U23" s="7">
        <f t="shared" si="10"/>
        <v>4.8171917963691017E-2</v>
      </c>
      <c r="V23" s="34">
        <f t="shared" si="11"/>
        <v>0.42469426820077105</v>
      </c>
      <c r="W23" s="12" t="str">
        <f>_xlfn.IFNA(VLOOKUP($B23, IGAD!$A$8:$E$36, 5, FALSE), " ")</f>
        <v xml:space="preserve"> </v>
      </c>
      <c r="X23" s="7" t="str">
        <f t="shared" si="12"/>
        <v xml:space="preserve"> </v>
      </c>
      <c r="Y23" s="34" t="str">
        <f t="shared" si="13"/>
        <v/>
      </c>
      <c r="Z23" s="12" t="str">
        <f>_xlfn.IFNA(VLOOKUP($B23, SADC!$A$8:$E$36, 5, FALSE), " ")</f>
        <v xml:space="preserve"> </v>
      </c>
      <c r="AA23" s="7" t="str">
        <f t="shared" si="14"/>
        <v xml:space="preserve"> </v>
      </c>
      <c r="AB23" s="34" t="str">
        <f t="shared" si="15"/>
        <v/>
      </c>
      <c r="AC23" s="12" t="str">
        <f>_xlfn.IFNA(VLOOKUP($B23, UMA!$A$8:$E$36, 5, FALSE), " ")</f>
        <v xml:space="preserve"> </v>
      </c>
      <c r="AD23" s="7" t="str">
        <f t="shared" si="16"/>
        <v xml:space="preserve"> </v>
      </c>
      <c r="AE23" s="33" t="str">
        <f t="shared" si="17"/>
        <v/>
      </c>
      <c r="AG23" s="70" t="str">
        <f t="shared" si="18"/>
        <v/>
      </c>
    </row>
    <row r="24" spans="1:33" x14ac:dyDescent="0.35">
      <c r="A24" s="11">
        <v>22</v>
      </c>
      <c r="B24" s="22" t="s">
        <v>19</v>
      </c>
      <c r="C24" s="35">
        <f>VLOOKUP(B24,Africa!A$8:E$61,5,FALSE)</f>
        <v>2342231.3566666669</v>
      </c>
      <c r="D24" s="14">
        <f>VLOOKUP(B24,GDP_20Mar18!A$8:E$61,5,FALSE)</f>
        <v>39739.669199705466</v>
      </c>
      <c r="E24" s="19">
        <f t="shared" si="0"/>
        <v>5.8939377298189148E-2</v>
      </c>
      <c r="F24" s="33">
        <f t="shared" si="1"/>
        <v>0.23178484016141812</v>
      </c>
      <c r="H24" s="3">
        <f>_xlfn.IFNA(VLOOKUP(B24, 'CEN-SAD'!$A$8:$E$35, 5, FALSE), " ")</f>
        <v>738368.48033333325</v>
      </c>
      <c r="I24" s="7">
        <f t="shared" si="2"/>
        <v>1.8580136553799139E-2</v>
      </c>
      <c r="J24" s="34">
        <f t="shared" si="3"/>
        <v>0.15973865557614086</v>
      </c>
      <c r="K24" s="12" t="str">
        <f>_xlfn.IFNA(VLOOKUP(B24, COMESAjul2018!A$8:Q$28,17,0), " ")</f>
        <v xml:space="preserve"> </v>
      </c>
      <c r="L24" s="7" t="str">
        <f t="shared" si="4"/>
        <v xml:space="preserve"> </v>
      </c>
      <c r="M24" s="34" t="str">
        <f t="shared" si="5"/>
        <v/>
      </c>
      <c r="N24" s="12" t="str">
        <f>_xlfn.IFNA(VLOOKUP($B24, EAC!$A$8:$E$37, 5, FALSE), " ")</f>
        <v xml:space="preserve"> </v>
      </c>
      <c r="O24" s="7" t="str">
        <f t="shared" si="6"/>
        <v xml:space="preserve"> </v>
      </c>
      <c r="P24" s="34" t="str">
        <f t="shared" si="7"/>
        <v/>
      </c>
      <c r="Q24" s="12" t="str">
        <f>_xlfn.IFNA(VLOOKUP($B24, ECCAS!$A$8:$E$36, 5, FALSE), " ")</f>
        <v xml:space="preserve"> </v>
      </c>
      <c r="R24" s="7" t="str">
        <f t="shared" si="8"/>
        <v xml:space="preserve"> </v>
      </c>
      <c r="S24" s="34" t="str">
        <f t="shared" si="9"/>
        <v/>
      </c>
      <c r="T24" s="12">
        <f>_xlfn.IFNA(VLOOKUP($B24, ECOWAS!$A$8:$E$36, 5, FALSE), " ")</f>
        <v>709158.07</v>
      </c>
      <c r="U24" s="7">
        <f t="shared" si="10"/>
        <v>1.784509242983975E-2</v>
      </c>
      <c r="V24" s="34">
        <f t="shared" si="11"/>
        <v>0.15552542206751135</v>
      </c>
      <c r="W24" s="12" t="str">
        <f>_xlfn.IFNA(VLOOKUP($B24, IGAD!$A$8:$E$36, 5, FALSE), " ")</f>
        <v xml:space="preserve"> </v>
      </c>
      <c r="X24" s="7" t="str">
        <f t="shared" si="12"/>
        <v xml:space="preserve"> </v>
      </c>
      <c r="Y24" s="34" t="str">
        <f t="shared" si="13"/>
        <v/>
      </c>
      <c r="Z24" s="12" t="str">
        <f>_xlfn.IFNA(VLOOKUP($B24, SADC!$A$8:$E$36, 5, FALSE), " ")</f>
        <v xml:space="preserve"> </v>
      </c>
      <c r="AA24" s="7" t="str">
        <f t="shared" si="14"/>
        <v xml:space="preserve"> </v>
      </c>
      <c r="AB24" s="34" t="str">
        <f t="shared" si="15"/>
        <v/>
      </c>
      <c r="AC24" s="12" t="str">
        <f>_xlfn.IFNA(VLOOKUP($B24, UMA!$A$8:$E$36, 5, FALSE), " ")</f>
        <v xml:space="preserve"> </v>
      </c>
      <c r="AD24" s="7" t="str">
        <f t="shared" si="16"/>
        <v xml:space="preserve"> </v>
      </c>
      <c r="AE24" s="33" t="str">
        <f t="shared" si="17"/>
        <v/>
      </c>
      <c r="AG24" s="70" t="str">
        <f t="shared" si="18"/>
        <v/>
      </c>
    </row>
    <row r="25" spans="1:33" x14ac:dyDescent="0.35">
      <c r="A25" s="11">
        <v>23</v>
      </c>
      <c r="B25" s="22" t="s">
        <v>20</v>
      </c>
      <c r="C25" s="35">
        <f>VLOOKUP(B25,Africa!A$8:E$61,5,FALSE)</f>
        <v>189890.30666666664</v>
      </c>
      <c r="D25" s="14">
        <f>VLOOKUP(B25,GDP_20Mar18!A$8:E$61,5,FALSE)</f>
        <v>8673.9236168092011</v>
      </c>
      <c r="E25" s="19">
        <f t="shared" si="0"/>
        <v>2.1892088869525914E-2</v>
      </c>
      <c r="F25" s="33">
        <f t="shared" si="1"/>
        <v>8.476994155331817E-2</v>
      </c>
      <c r="H25" s="3">
        <f>_xlfn.IFNA(VLOOKUP(B25, 'CEN-SAD'!$A$8:$E$35, 5, FALSE), " ")</f>
        <v>180458.05733333333</v>
      </c>
      <c r="I25" s="7">
        <f t="shared" si="2"/>
        <v>2.0804662953639984E-2</v>
      </c>
      <c r="J25" s="34">
        <f t="shared" si="3"/>
        <v>0.1792227348080688</v>
      </c>
      <c r="K25" s="12" t="str">
        <f>_xlfn.IFNA(VLOOKUP(B25, COMESAjul2018!A$8:Q$28,17,0), " ")</f>
        <v xml:space="preserve"> </v>
      </c>
      <c r="L25" s="7" t="str">
        <f t="shared" si="4"/>
        <v xml:space="preserve"> </v>
      </c>
      <c r="M25" s="34" t="str">
        <f t="shared" si="5"/>
        <v/>
      </c>
      <c r="N25" s="12" t="str">
        <f>_xlfn.IFNA(VLOOKUP($B25, EAC!$A$8:$E$37, 5, FALSE), " ")</f>
        <v xml:space="preserve"> </v>
      </c>
      <c r="O25" s="7" t="str">
        <f t="shared" si="6"/>
        <v xml:space="preserve"> </v>
      </c>
      <c r="P25" s="34" t="str">
        <f t="shared" si="7"/>
        <v/>
      </c>
      <c r="Q25" s="12" t="str">
        <f>_xlfn.IFNA(VLOOKUP($B25, ECCAS!$A$8:$E$36, 5, FALSE), " ")</f>
        <v xml:space="preserve"> </v>
      </c>
      <c r="R25" s="7" t="str">
        <f t="shared" si="8"/>
        <v xml:space="preserve"> </v>
      </c>
      <c r="S25" s="34" t="str">
        <f t="shared" si="9"/>
        <v/>
      </c>
      <c r="T25" s="12">
        <f>_xlfn.IFNA(VLOOKUP($B25, ECOWAS!$A$8:$E$36, 5, FALSE), " ")</f>
        <v>174361.55733333333</v>
      </c>
      <c r="U25" s="7">
        <f t="shared" si="10"/>
        <v>2.0101809173813566E-2</v>
      </c>
      <c r="V25" s="34">
        <f t="shared" si="11"/>
        <v>0.17555514266411673</v>
      </c>
      <c r="W25" s="12" t="str">
        <f>_xlfn.IFNA(VLOOKUP($B25, IGAD!$A$8:$E$36, 5, FALSE), " ")</f>
        <v xml:space="preserve"> </v>
      </c>
      <c r="X25" s="7" t="str">
        <f t="shared" si="12"/>
        <v xml:space="preserve"> </v>
      </c>
      <c r="Y25" s="34" t="str">
        <f t="shared" si="13"/>
        <v/>
      </c>
      <c r="Z25" s="12" t="str">
        <f>_xlfn.IFNA(VLOOKUP($B25, SADC!$A$8:$E$36, 5, FALSE), " ")</f>
        <v xml:space="preserve"> </v>
      </c>
      <c r="AA25" s="7" t="str">
        <f t="shared" si="14"/>
        <v xml:space="preserve"> </v>
      </c>
      <c r="AB25" s="34" t="str">
        <f t="shared" si="15"/>
        <v/>
      </c>
      <c r="AC25" s="12" t="str">
        <f>_xlfn.IFNA(VLOOKUP($B25, UMA!$A$8:$E$36, 5, FALSE), " ")</f>
        <v xml:space="preserve"> </v>
      </c>
      <c r="AD25" s="7" t="str">
        <f t="shared" si="16"/>
        <v xml:space="preserve"> </v>
      </c>
      <c r="AE25" s="33" t="str">
        <f t="shared" si="17"/>
        <v/>
      </c>
      <c r="AG25" s="70" t="str">
        <f t="shared" si="18"/>
        <v/>
      </c>
    </row>
    <row r="26" spans="1:33" x14ac:dyDescent="0.35">
      <c r="A26" s="11">
        <v>24</v>
      </c>
      <c r="B26" s="22" t="s">
        <v>21</v>
      </c>
      <c r="C26" s="35">
        <f>VLOOKUP(B26,Africa!A$8:E$61,5,FALSE)</f>
        <v>10654.049666666666</v>
      </c>
      <c r="D26" s="14">
        <f>VLOOKUP(B26,GDP_20Mar18!A$8:E$61,5,FALSE)</f>
        <v>1054.7059545493</v>
      </c>
      <c r="E26" s="19">
        <f t="shared" si="0"/>
        <v>1.0101440710287244E-2</v>
      </c>
      <c r="F26" s="33">
        <f t="shared" si="1"/>
        <v>3.7981066653822615E-2</v>
      </c>
      <c r="H26" s="3">
        <f>_xlfn.IFNA(VLOOKUP(B26, 'CEN-SAD'!$A$8:$E$35, 5, FALSE), " ")</f>
        <v>10640.738666666666</v>
      </c>
      <c r="I26" s="7">
        <f t="shared" si="2"/>
        <v>1.0088820131117679E-2</v>
      </c>
      <c r="J26" s="34">
        <f t="shared" si="3"/>
        <v>8.5365304927331576E-2</v>
      </c>
      <c r="K26" s="12" t="str">
        <f>_xlfn.IFNA(VLOOKUP(B26, COMESAjul2018!A$8:Q$28,17,0), " ")</f>
        <v xml:space="preserve"> </v>
      </c>
      <c r="L26" s="7" t="str">
        <f t="shared" si="4"/>
        <v xml:space="preserve"> </v>
      </c>
      <c r="M26" s="34" t="str">
        <f t="shared" si="5"/>
        <v/>
      </c>
      <c r="N26" s="12" t="str">
        <f>_xlfn.IFNA(VLOOKUP($B26, EAC!$A$8:$E$37, 5, FALSE), " ")</f>
        <v xml:space="preserve"> </v>
      </c>
      <c r="O26" s="7" t="str">
        <f t="shared" si="6"/>
        <v xml:space="preserve"> </v>
      </c>
      <c r="P26" s="34" t="str">
        <f t="shared" si="7"/>
        <v/>
      </c>
      <c r="Q26" s="12" t="str">
        <f>_xlfn.IFNA(VLOOKUP($B26, ECCAS!$A$8:$E$36, 5, FALSE), " ")</f>
        <v xml:space="preserve"> </v>
      </c>
      <c r="R26" s="7" t="str">
        <f t="shared" si="8"/>
        <v xml:space="preserve"> </v>
      </c>
      <c r="S26" s="34" t="str">
        <f t="shared" si="9"/>
        <v/>
      </c>
      <c r="T26" s="12">
        <f>_xlfn.IFNA(VLOOKUP($B26, ECOWAS!$A$8:$E$36, 5, FALSE), " ")</f>
        <v>10454.586666666666</v>
      </c>
      <c r="U26" s="7">
        <f t="shared" si="10"/>
        <v>9.912323545318515E-3</v>
      </c>
      <c r="V26" s="34">
        <f t="shared" si="11"/>
        <v>8.5117319349836393E-2</v>
      </c>
      <c r="W26" s="12" t="str">
        <f>_xlfn.IFNA(VLOOKUP($B26, IGAD!$A$8:$E$36, 5, FALSE), " ")</f>
        <v xml:space="preserve"> </v>
      </c>
      <c r="X26" s="7" t="str">
        <f t="shared" si="12"/>
        <v xml:space="preserve"> </v>
      </c>
      <c r="Y26" s="34" t="str">
        <f t="shared" si="13"/>
        <v/>
      </c>
      <c r="Z26" s="12" t="str">
        <f>_xlfn.IFNA(VLOOKUP($B26, SADC!$A$8:$E$36, 5, FALSE), " ")</f>
        <v xml:space="preserve"> </v>
      </c>
      <c r="AA26" s="7" t="str">
        <f t="shared" si="14"/>
        <v xml:space="preserve"> </v>
      </c>
      <c r="AB26" s="34" t="str">
        <f t="shared" si="15"/>
        <v/>
      </c>
      <c r="AC26" s="12" t="str">
        <f>_xlfn.IFNA(VLOOKUP($B26, UMA!$A$8:$E$36, 5, FALSE), " ")</f>
        <v xml:space="preserve"> </v>
      </c>
      <c r="AD26" s="7" t="str">
        <f t="shared" si="16"/>
        <v xml:space="preserve"> </v>
      </c>
      <c r="AE26" s="33" t="str">
        <f t="shared" si="17"/>
        <v/>
      </c>
      <c r="AG26" s="70" t="str">
        <f t="shared" si="18"/>
        <v/>
      </c>
    </row>
    <row r="27" spans="1:33" x14ac:dyDescent="0.35">
      <c r="A27" s="11">
        <v>25</v>
      </c>
      <c r="B27" s="22" t="s">
        <v>22</v>
      </c>
      <c r="C27" s="35">
        <f>VLOOKUP(B27,Africa!A$8:E$61,5,FALSE)</f>
        <v>2355824.6120000002</v>
      </c>
      <c r="D27" s="14">
        <f>VLOOKUP(B27,GDP_20Mar18!A$8:E$61,5,FALSE)</f>
        <v>65246.459183647763</v>
      </c>
      <c r="E27" s="19">
        <f t="shared" si="0"/>
        <v>3.6106551090674711E-2</v>
      </c>
      <c r="F27" s="33">
        <f t="shared" si="1"/>
        <v>0.1411772472117275</v>
      </c>
      <c r="H27" s="3">
        <f>_xlfn.IFNA(VLOOKUP(B27, 'CEN-SAD'!$A$8:$E$35, 5, FALSE), " ")</f>
        <v>492717.78833333333</v>
      </c>
      <c r="I27" s="7">
        <f t="shared" si="2"/>
        <v>7.5516402652056787E-3</v>
      </c>
      <c r="J27" s="34">
        <f t="shared" si="3"/>
        <v>6.3142770936897227E-2</v>
      </c>
      <c r="K27" s="12">
        <f>_xlfn.IFNA(VLOOKUP(B27, COMESAjul2018!A$8:Q$28,17,0), " ")</f>
        <v>1593128.1426666668</v>
      </c>
      <c r="L27" s="7">
        <f t="shared" si="4"/>
        <v>2.4417081978081359E-2</v>
      </c>
      <c r="M27" s="34">
        <f t="shared" si="5"/>
        <v>0.4346631055819154</v>
      </c>
      <c r="N27" s="12">
        <f>_xlfn.IFNA(VLOOKUP($B27, EAC!$A$8:$E$37, 5, FALSE), " ")</f>
        <v>1364022.6240000001</v>
      </c>
      <c r="O27" s="7">
        <f t="shared" si="6"/>
        <v>2.0905695742978417E-2</v>
      </c>
      <c r="P27" s="34">
        <f t="shared" si="7"/>
        <v>0.56435028824114164</v>
      </c>
      <c r="Q27" s="12" t="str">
        <f>_xlfn.IFNA(VLOOKUP($B27, ECCAS!$A$8:$E$36, 5, FALSE), " ")</f>
        <v xml:space="preserve"> </v>
      </c>
      <c r="R27" s="7" t="str">
        <f t="shared" si="8"/>
        <v xml:space="preserve"> </v>
      </c>
      <c r="S27" s="34" t="str">
        <f t="shared" si="9"/>
        <v/>
      </c>
      <c r="T27" s="12" t="str">
        <f>_xlfn.IFNA(VLOOKUP($B27, ECOWAS!$A$8:$E$36, 5, FALSE), " ")</f>
        <v xml:space="preserve"> </v>
      </c>
      <c r="U27" s="7" t="str">
        <f t="shared" si="10"/>
        <v xml:space="preserve"> </v>
      </c>
      <c r="V27" s="34" t="str">
        <f t="shared" si="11"/>
        <v/>
      </c>
      <c r="W27" s="12">
        <f>_xlfn.IFNA(VLOOKUP($B27, IGAD!$A$8:$E$36, 5, FALSE), " ")</f>
        <v>932180.61600000004</v>
      </c>
      <c r="X27" s="7">
        <f t="shared" si="12"/>
        <v>1.4287068258772661E-2</v>
      </c>
      <c r="Y27" s="34">
        <f t="shared" si="13"/>
        <v>0.49529862439040873</v>
      </c>
      <c r="Z27" s="12" t="str">
        <f>_xlfn.IFNA(VLOOKUP($B27, SADC!$A$8:$E$36, 5, FALSE), " ")</f>
        <v xml:space="preserve"> </v>
      </c>
      <c r="AA27" s="7" t="str">
        <f t="shared" si="14"/>
        <v xml:space="preserve"> </v>
      </c>
      <c r="AB27" s="34" t="str">
        <f t="shared" si="15"/>
        <v/>
      </c>
      <c r="AC27" s="12" t="str">
        <f>_xlfn.IFNA(VLOOKUP($B27, UMA!$A$8:$E$36, 5, FALSE), " ")</f>
        <v xml:space="preserve"> </v>
      </c>
      <c r="AD27" s="7" t="str">
        <f t="shared" si="16"/>
        <v xml:space="preserve"> </v>
      </c>
      <c r="AE27" s="33" t="str">
        <f t="shared" si="17"/>
        <v/>
      </c>
      <c r="AG27" s="70" t="str">
        <f t="shared" si="18"/>
        <v/>
      </c>
    </row>
    <row r="28" spans="1:33" x14ac:dyDescent="0.35">
      <c r="A28" s="11">
        <v>26</v>
      </c>
      <c r="B28" s="22" t="s">
        <v>23</v>
      </c>
      <c r="C28" s="35">
        <f>VLOOKUP(B28,Africa!A$8:E$61,5,FALSE)</f>
        <v>340067.51199999993</v>
      </c>
      <c r="D28" s="14">
        <f>VLOOKUP(B28,GDP_20Mar18!A$8:E$61,5,FALSE)</f>
        <v>2365.7266136457333</v>
      </c>
      <c r="E28" s="19">
        <f t="shared" si="0"/>
        <v>0.14374759536391846</v>
      </c>
      <c r="F28" s="33">
        <f t="shared" si="1"/>
        <v>0.56832962140970955</v>
      </c>
      <c r="H28" s="3" t="str">
        <f>_xlfn.IFNA(VLOOKUP(B28, 'CEN-SAD'!$A$8:$E$35, 5, FALSE), " ")</f>
        <v xml:space="preserve"> </v>
      </c>
      <c r="I28" s="7" t="str">
        <f t="shared" si="2"/>
        <v xml:space="preserve"> </v>
      </c>
      <c r="J28" s="34" t="str">
        <f t="shared" si="3"/>
        <v/>
      </c>
      <c r="K28" s="12" t="str">
        <f>_xlfn.IFNA(VLOOKUP(B28, COMESAjul2018!A$8:Q$28,17,0), " ")</f>
        <v xml:space="preserve"> </v>
      </c>
      <c r="L28" s="7" t="str">
        <f t="shared" si="4"/>
        <v xml:space="preserve"> </v>
      </c>
      <c r="M28" s="34" t="str">
        <f t="shared" si="5"/>
        <v/>
      </c>
      <c r="N28" s="12" t="str">
        <f>_xlfn.IFNA(VLOOKUP($B28, EAC!$A$8:$E$37, 5, FALSE), " ")</f>
        <v xml:space="preserve"> </v>
      </c>
      <c r="O28" s="7" t="str">
        <f t="shared" si="6"/>
        <v xml:space="preserve"> </v>
      </c>
      <c r="P28" s="34" t="str">
        <f t="shared" si="7"/>
        <v/>
      </c>
      <c r="Q28" s="12" t="str">
        <f>_xlfn.IFNA(VLOOKUP($B28, ECCAS!$A$8:$E$36, 5, FALSE), " ")</f>
        <v xml:space="preserve"> </v>
      </c>
      <c r="R28" s="7" t="str">
        <f t="shared" si="8"/>
        <v xml:space="preserve"> </v>
      </c>
      <c r="S28" s="34" t="str">
        <f t="shared" si="9"/>
        <v/>
      </c>
      <c r="T28" s="12" t="str">
        <f>_xlfn.IFNA(VLOOKUP($B28, ECOWAS!$A$8:$E$36, 5, FALSE), " ")</f>
        <v xml:space="preserve"> </v>
      </c>
      <c r="U28" s="7" t="str">
        <f t="shared" si="10"/>
        <v xml:space="preserve"> </v>
      </c>
      <c r="V28" s="34" t="str">
        <f t="shared" si="11"/>
        <v/>
      </c>
      <c r="W28" s="12" t="str">
        <f>_xlfn.IFNA(VLOOKUP($B28, IGAD!$A$8:$E$36, 5, FALSE), " ")</f>
        <v xml:space="preserve"> </v>
      </c>
      <c r="X28" s="7" t="str">
        <f t="shared" si="12"/>
        <v xml:space="preserve"> </v>
      </c>
      <c r="Y28" s="34" t="str">
        <f t="shared" si="13"/>
        <v/>
      </c>
      <c r="Z28" s="12">
        <f>_xlfn.IFNA(VLOOKUP($B28, SADC!$A$8:$E$36, 5, FALSE), " ")</f>
        <v>255604.31200000001</v>
      </c>
      <c r="AA28" s="7">
        <f t="shared" si="14"/>
        <v>0.10804473793618008</v>
      </c>
      <c r="AB28" s="34">
        <f t="shared" si="15"/>
        <v>0.36265996621952629</v>
      </c>
      <c r="AC28" s="12" t="str">
        <f>_xlfn.IFNA(VLOOKUP($B28, UMA!$A$8:$E$36, 5, FALSE), " ")</f>
        <v xml:space="preserve"> </v>
      </c>
      <c r="AD28" s="7" t="str">
        <f t="shared" si="16"/>
        <v xml:space="preserve"> </v>
      </c>
      <c r="AE28" s="33" t="str">
        <f t="shared" si="17"/>
        <v/>
      </c>
      <c r="AG28" s="70">
        <f t="shared" si="18"/>
        <v>4</v>
      </c>
    </row>
    <row r="29" spans="1:33" x14ac:dyDescent="0.35">
      <c r="A29" s="11">
        <v>27</v>
      </c>
      <c r="B29" s="22" t="s">
        <v>24</v>
      </c>
      <c r="C29" s="35">
        <f>VLOOKUP(B29,Africa!A$8:E$61,5,FALSE)</f>
        <v>9136.3063333333339</v>
      </c>
      <c r="D29" s="14">
        <f>VLOOKUP(B29,GDP_20Mar18!A$8:E$61,5,FALSE)</f>
        <v>2492.907299</v>
      </c>
      <c r="E29" s="19">
        <f t="shared" si="0"/>
        <v>3.6649202066190963E-3</v>
      </c>
      <c r="F29" s="33">
        <f t="shared" si="1"/>
        <v>1.2438997331858128E-2</v>
      </c>
      <c r="H29" s="3">
        <f>_xlfn.IFNA(VLOOKUP(B29, 'CEN-SAD'!$A$8:$E$35, 5, FALSE), " ")</f>
        <v>3693.6873333333333</v>
      </c>
      <c r="I29" s="7">
        <f t="shared" si="2"/>
        <v>1.4816785745763639E-3</v>
      </c>
      <c r="J29" s="34">
        <f t="shared" si="3"/>
        <v>9.9774704381257358E-3</v>
      </c>
      <c r="K29" s="12" t="str">
        <f>_xlfn.IFNA(VLOOKUP(B29, COMESAjul2018!A$8:Q$28,17,0), " ")</f>
        <v xml:space="preserve"> </v>
      </c>
      <c r="L29" s="7" t="str">
        <f t="shared" si="4"/>
        <v xml:space="preserve"> </v>
      </c>
      <c r="M29" s="34" t="str">
        <f t="shared" si="5"/>
        <v/>
      </c>
      <c r="N29" s="12" t="str">
        <f>_xlfn.IFNA(VLOOKUP($B29, EAC!$A$8:$E$37, 5, FALSE), " ")</f>
        <v xml:space="preserve"> </v>
      </c>
      <c r="O29" s="7" t="str">
        <f t="shared" si="6"/>
        <v xml:space="preserve"> </v>
      </c>
      <c r="P29" s="34" t="str">
        <f t="shared" si="7"/>
        <v/>
      </c>
      <c r="Q29" s="12" t="str">
        <f>_xlfn.IFNA(VLOOKUP($B29, ECCAS!$A$8:$E$36, 5, FALSE), " ")</f>
        <v xml:space="preserve"> </v>
      </c>
      <c r="R29" s="7" t="str">
        <f t="shared" si="8"/>
        <v xml:space="preserve"> </v>
      </c>
      <c r="S29" s="34" t="str">
        <f t="shared" si="9"/>
        <v/>
      </c>
      <c r="T29" s="12">
        <f>_xlfn.IFNA(VLOOKUP($B29, ECOWAS!$A$8:$E$36, 5, FALSE), " ")</f>
        <v>3684.1406666666667</v>
      </c>
      <c r="U29" s="7">
        <f t="shared" si="10"/>
        <v>1.4778490432213486E-3</v>
      </c>
      <c r="V29" s="34">
        <f t="shared" si="11"/>
        <v>1.0256277038112962E-2</v>
      </c>
      <c r="W29" s="12" t="str">
        <f>_xlfn.IFNA(VLOOKUP($B29, IGAD!$A$8:$E$36, 5, FALSE), " ")</f>
        <v xml:space="preserve"> </v>
      </c>
      <c r="X29" s="7" t="str">
        <f t="shared" si="12"/>
        <v xml:space="preserve"> </v>
      </c>
      <c r="Y29" s="34" t="str">
        <f t="shared" si="13"/>
        <v/>
      </c>
      <c r="Z29" s="12" t="str">
        <f>_xlfn.IFNA(VLOOKUP($B29, SADC!$A$8:$E$36, 5, FALSE), " ")</f>
        <v xml:space="preserve"> </v>
      </c>
      <c r="AA29" s="7" t="str">
        <f t="shared" si="14"/>
        <v xml:space="preserve"> </v>
      </c>
      <c r="AB29" s="34" t="str">
        <f t="shared" si="15"/>
        <v/>
      </c>
      <c r="AC29" s="12" t="str">
        <f>_xlfn.IFNA(VLOOKUP($B29, UMA!$A$8:$E$36, 5, FALSE), " ")</f>
        <v xml:space="preserve"> </v>
      </c>
      <c r="AD29" s="7" t="str">
        <f t="shared" si="16"/>
        <v xml:space="preserve"> </v>
      </c>
      <c r="AE29" s="33" t="str">
        <f t="shared" si="17"/>
        <v/>
      </c>
      <c r="AG29" s="70" t="str">
        <f t="shared" si="18"/>
        <v/>
      </c>
    </row>
    <row r="30" spans="1:33" x14ac:dyDescent="0.35">
      <c r="A30" s="11">
        <v>28</v>
      </c>
      <c r="B30" s="22" t="s">
        <v>25</v>
      </c>
      <c r="C30" s="35">
        <f>VLOOKUP(B30,Africa!A$8:E$61,5,FALSE)</f>
        <v>440608.2796666667</v>
      </c>
      <c r="D30" s="14">
        <f>VLOOKUP(B30,GDP_20Mar18!A$8:E$61,5,FALSE)</f>
        <v>37033.594945053374</v>
      </c>
      <c r="E30" s="19">
        <f t="shared" si="0"/>
        <v>1.1897529265532978E-2</v>
      </c>
      <c r="F30" s="33">
        <f t="shared" si="1"/>
        <v>4.5108491845792277E-2</v>
      </c>
      <c r="H30" s="3">
        <f>_xlfn.IFNA(VLOOKUP(B30, 'CEN-SAD'!$A$8:$E$35, 5, FALSE), " ")</f>
        <v>430870.02299999999</v>
      </c>
      <c r="I30" s="7">
        <f t="shared" si="2"/>
        <v>1.1634571897199839E-2</v>
      </c>
      <c r="J30" s="34">
        <f t="shared" si="3"/>
        <v>9.8904164203351908E-2</v>
      </c>
      <c r="K30" s="12">
        <f>_xlfn.IFNA(VLOOKUP(B30, COMESAjul2018!A$8:Q$28,17,0), " ")</f>
        <v>315954.95800000004</v>
      </c>
      <c r="L30" s="7">
        <f t="shared" si="4"/>
        <v>8.5315767607433562E-3</v>
      </c>
      <c r="M30" s="34">
        <f t="shared" si="5"/>
        <v>0.14031328460783807</v>
      </c>
      <c r="N30" s="12" t="str">
        <f>_xlfn.IFNA(VLOOKUP($B30, EAC!$A$8:$E$37, 5, FALSE), " ")</f>
        <v xml:space="preserve"> </v>
      </c>
      <c r="O30" s="7" t="str">
        <f t="shared" si="6"/>
        <v xml:space="preserve"> </v>
      </c>
      <c r="P30" s="34" t="str">
        <f t="shared" si="7"/>
        <v/>
      </c>
      <c r="Q30" s="12" t="str">
        <f>_xlfn.IFNA(VLOOKUP($B30, ECCAS!$A$8:$E$36, 5, FALSE), " ")</f>
        <v xml:space="preserve"> </v>
      </c>
      <c r="R30" s="7" t="str">
        <f t="shared" si="8"/>
        <v xml:space="preserve"> </v>
      </c>
      <c r="S30" s="34" t="str">
        <f t="shared" si="9"/>
        <v/>
      </c>
      <c r="T30" s="12" t="str">
        <f>_xlfn.IFNA(VLOOKUP($B30, ECOWAS!$A$8:$E$36, 5, FALSE), " ")</f>
        <v xml:space="preserve"> </v>
      </c>
      <c r="U30" s="7" t="str">
        <f t="shared" si="10"/>
        <v xml:space="preserve"> </v>
      </c>
      <c r="V30" s="34" t="str">
        <f t="shared" si="11"/>
        <v/>
      </c>
      <c r="W30" s="12" t="str">
        <f>_xlfn.IFNA(VLOOKUP($B30, IGAD!$A$8:$E$36, 5, FALSE), " ")</f>
        <v xml:space="preserve"> </v>
      </c>
      <c r="X30" s="7" t="str">
        <f t="shared" si="12"/>
        <v xml:space="preserve"> </v>
      </c>
      <c r="Y30" s="34" t="str">
        <f t="shared" si="13"/>
        <v/>
      </c>
      <c r="Z30" s="12" t="str">
        <f>_xlfn.IFNA(VLOOKUP($B30, SADC!$A$8:$E$36, 5, FALSE), " ")</f>
        <v xml:space="preserve"> </v>
      </c>
      <c r="AA30" s="7" t="str">
        <f t="shared" si="14"/>
        <v xml:space="preserve"> </v>
      </c>
      <c r="AB30" s="34" t="str">
        <f t="shared" si="15"/>
        <v/>
      </c>
      <c r="AC30" s="12">
        <f>_xlfn.IFNA(VLOOKUP($B30, UMA!$A$8:$E$36, 5, FALSE), " ")</f>
        <v>72888.587</v>
      </c>
      <c r="AD30" s="7">
        <f t="shared" si="16"/>
        <v>1.968174764241618E-3</v>
      </c>
      <c r="AE30" s="33">
        <f t="shared" si="17"/>
        <v>5.0640253517759692E-2</v>
      </c>
      <c r="AG30" s="70" t="str">
        <f t="shared" si="18"/>
        <v/>
      </c>
    </row>
    <row r="31" spans="1:33" x14ac:dyDescent="0.35">
      <c r="A31" s="11">
        <v>29</v>
      </c>
      <c r="B31" s="22" t="s">
        <v>26</v>
      </c>
      <c r="C31" s="35">
        <f>VLOOKUP(B31,Africa!A$8:E$61,5,FALSE)</f>
        <v>192897.44099999999</v>
      </c>
      <c r="D31" s="14">
        <f>VLOOKUP(B31,GDP_20Mar18!A$8:E$61,5,FALSE)</f>
        <v>11498.5275673574</v>
      </c>
      <c r="E31" s="19">
        <f t="shared" si="0"/>
        <v>1.6775838460187455E-2</v>
      </c>
      <c r="F31" s="33">
        <f t="shared" si="1"/>
        <v>6.4467105176213749E-2</v>
      </c>
      <c r="H31" s="3" t="str">
        <f>_xlfn.IFNA(VLOOKUP(B31, 'CEN-SAD'!$A$8:$E$35, 5, FALSE), " ")</f>
        <v xml:space="preserve"> </v>
      </c>
      <c r="I31" s="7" t="str">
        <f t="shared" si="2"/>
        <v xml:space="preserve"> </v>
      </c>
      <c r="J31" s="34" t="str">
        <f t="shared" si="3"/>
        <v/>
      </c>
      <c r="K31" s="12">
        <f>_xlfn.IFNA(VLOOKUP(B31, COMESAjul2018!A$8:Q$28,17,0), " ")</f>
        <v>71669.236666666679</v>
      </c>
      <c r="L31" s="7">
        <f t="shared" si="4"/>
        <v>6.2329055826351992E-3</v>
      </c>
      <c r="M31" s="34">
        <f t="shared" si="5"/>
        <v>9.7720150773106279E-2</v>
      </c>
      <c r="N31" s="12" t="str">
        <f>_xlfn.IFNA(VLOOKUP($B31, EAC!$A$8:$E$37, 5, FALSE), " ")</f>
        <v xml:space="preserve"> </v>
      </c>
      <c r="O31" s="7" t="str">
        <f t="shared" si="6"/>
        <v xml:space="preserve"> </v>
      </c>
      <c r="P31" s="34" t="str">
        <f t="shared" si="7"/>
        <v/>
      </c>
      <c r="Q31" s="12" t="str">
        <f>_xlfn.IFNA(VLOOKUP($B31, ECCAS!$A$8:$E$36, 5, FALSE), " ")</f>
        <v xml:space="preserve"> </v>
      </c>
      <c r="R31" s="7" t="str">
        <f t="shared" si="8"/>
        <v xml:space="preserve"> </v>
      </c>
      <c r="S31" s="34" t="str">
        <f t="shared" si="9"/>
        <v/>
      </c>
      <c r="T31" s="12" t="str">
        <f>_xlfn.IFNA(VLOOKUP($B31, ECOWAS!$A$8:$E$36, 5, FALSE), " ")</f>
        <v xml:space="preserve"> </v>
      </c>
      <c r="U31" s="7" t="str">
        <f t="shared" si="10"/>
        <v xml:space="preserve"> </v>
      </c>
      <c r="V31" s="34" t="str">
        <f t="shared" si="11"/>
        <v/>
      </c>
      <c r="W31" s="12" t="str">
        <f>_xlfn.IFNA(VLOOKUP($B31, IGAD!$A$8:$E$36, 5, FALSE), " ")</f>
        <v xml:space="preserve"> </v>
      </c>
      <c r="X31" s="7" t="str">
        <f t="shared" si="12"/>
        <v xml:space="preserve"> </v>
      </c>
      <c r="Y31" s="34" t="str">
        <f t="shared" si="13"/>
        <v/>
      </c>
      <c r="Z31" s="12">
        <f>_xlfn.IFNA(VLOOKUP($B31, SADC!$A$8:$E$36, 5, FALSE), " ")</f>
        <v>162743.71466666667</v>
      </c>
      <c r="AA31" s="7">
        <f t="shared" si="14"/>
        <v>1.4153439535047229E-2</v>
      </c>
      <c r="AB31" s="34">
        <f t="shared" si="15"/>
        <v>4.3609790665614927E-2</v>
      </c>
      <c r="AC31" s="12" t="str">
        <f>_xlfn.IFNA(VLOOKUP($B31, UMA!$A$8:$E$36, 5, FALSE), " ")</f>
        <v xml:space="preserve"> </v>
      </c>
      <c r="AD31" s="7" t="str">
        <f t="shared" si="16"/>
        <v xml:space="preserve"> </v>
      </c>
      <c r="AE31" s="33" t="str">
        <f t="shared" si="17"/>
        <v/>
      </c>
      <c r="AG31" s="70">
        <f t="shared" si="18"/>
        <v>14</v>
      </c>
    </row>
    <row r="32" spans="1:33" x14ac:dyDescent="0.35">
      <c r="A32" s="11">
        <v>30</v>
      </c>
      <c r="B32" s="22" t="s">
        <v>27</v>
      </c>
      <c r="C32" s="35">
        <f>VLOOKUP(B32,Africa!A$8:E$61,5,FALSE)</f>
        <v>406583.81633333332</v>
      </c>
      <c r="D32" s="14">
        <f>VLOOKUP(B32,GDP_20Mar18!A$8:E$61,5,FALSE)</f>
        <v>5904.6610326950004</v>
      </c>
      <c r="E32" s="19">
        <f t="shared" si="0"/>
        <v>6.8858112952126682E-2</v>
      </c>
      <c r="F32" s="33">
        <f t="shared" si="1"/>
        <v>0.27114539739334692</v>
      </c>
      <c r="H32" s="3" t="str">
        <f>_xlfn.IFNA(VLOOKUP(B32, 'CEN-SAD'!$A$8:$E$35, 5, FALSE), " ")</f>
        <v xml:space="preserve"> </v>
      </c>
      <c r="I32" s="7" t="str">
        <f t="shared" si="2"/>
        <v xml:space="preserve"> </v>
      </c>
      <c r="J32" s="34" t="str">
        <f t="shared" si="3"/>
        <v/>
      </c>
      <c r="K32" s="12">
        <f>_xlfn.IFNA(VLOOKUP(B32, COMESAjul2018!A$8:Q$28,17,0), " ")</f>
        <v>201442.43433333337</v>
      </c>
      <c r="L32" s="7">
        <f t="shared" si="4"/>
        <v>3.4115833782484069E-2</v>
      </c>
      <c r="M32" s="34">
        <f t="shared" si="5"/>
        <v>0.61437573154121372</v>
      </c>
      <c r="N32" s="12" t="str">
        <f>_xlfn.IFNA(VLOOKUP($B32, EAC!$A$8:$E$37, 5, FALSE), " ")</f>
        <v xml:space="preserve"> </v>
      </c>
      <c r="O32" s="7" t="str">
        <f t="shared" si="6"/>
        <v xml:space="preserve"> </v>
      </c>
      <c r="P32" s="34" t="str">
        <f t="shared" si="7"/>
        <v/>
      </c>
      <c r="Q32" s="12" t="str">
        <f>_xlfn.IFNA(VLOOKUP($B32, ECCAS!$A$8:$E$36, 5, FALSE), " ")</f>
        <v xml:space="preserve"> </v>
      </c>
      <c r="R32" s="7" t="str">
        <f t="shared" si="8"/>
        <v xml:space="preserve"> </v>
      </c>
      <c r="S32" s="34" t="str">
        <f t="shared" si="9"/>
        <v/>
      </c>
      <c r="T32" s="12" t="str">
        <f>_xlfn.IFNA(VLOOKUP($B32, ECOWAS!$A$8:$E$36, 5, FALSE), " ")</f>
        <v xml:space="preserve"> </v>
      </c>
      <c r="U32" s="7" t="str">
        <f t="shared" si="10"/>
        <v xml:space="preserve"> </v>
      </c>
      <c r="V32" s="34" t="str">
        <f t="shared" si="11"/>
        <v/>
      </c>
      <c r="W32" s="12" t="str">
        <f>_xlfn.IFNA(VLOOKUP($B32, IGAD!$A$8:$E$36, 5, FALSE), " ")</f>
        <v xml:space="preserve"> </v>
      </c>
      <c r="X32" s="7" t="str">
        <f t="shared" si="12"/>
        <v xml:space="preserve"> </v>
      </c>
      <c r="Y32" s="34" t="str">
        <f t="shared" si="13"/>
        <v/>
      </c>
      <c r="Z32" s="12">
        <f>_xlfn.IFNA(VLOOKUP($B32, SADC!$A$8:$E$36, 5, FALSE), " ")</f>
        <v>274796.16166666668</v>
      </c>
      <c r="AA32" s="7">
        <f t="shared" si="14"/>
        <v>4.6538854668384658E-2</v>
      </c>
      <c r="AB32" s="34">
        <f t="shared" si="15"/>
        <v>0.15365803325710237</v>
      </c>
      <c r="AC32" s="12" t="str">
        <f>_xlfn.IFNA(VLOOKUP($B32, UMA!$A$8:$E$36, 5, FALSE), " ")</f>
        <v xml:space="preserve"> </v>
      </c>
      <c r="AD32" s="7" t="str">
        <f t="shared" si="16"/>
        <v xml:space="preserve"> </v>
      </c>
      <c r="AE32" s="33" t="str">
        <f t="shared" si="17"/>
        <v/>
      </c>
      <c r="AG32" s="70">
        <f t="shared" si="18"/>
        <v>9</v>
      </c>
    </row>
    <row r="33" spans="1:33" x14ac:dyDescent="0.35">
      <c r="A33" s="11">
        <v>31</v>
      </c>
      <c r="B33" s="22" t="s">
        <v>28</v>
      </c>
      <c r="C33" s="35">
        <f>VLOOKUP(B33,Africa!A$8:E$61,5,FALSE)</f>
        <v>353694.51699999999</v>
      </c>
      <c r="D33" s="14">
        <f>VLOOKUP(B33,GDP_20Mar18!A$8:E$61,5,FALSE)</f>
        <v>13809.349886657001</v>
      </c>
      <c r="E33" s="19">
        <f t="shared" si="0"/>
        <v>2.5612684152622564E-2</v>
      </c>
      <c r="F33" s="33">
        <f t="shared" si="1"/>
        <v>9.9534394270538687E-2</v>
      </c>
      <c r="H33" s="3">
        <f>_xlfn.IFNA(VLOOKUP(B33, 'CEN-SAD'!$A$8:$E$35, 5, FALSE), " ")</f>
        <v>162040.34400000001</v>
      </c>
      <c r="I33" s="7">
        <f t="shared" si="2"/>
        <v>1.1734103728993655E-2</v>
      </c>
      <c r="J33" s="34">
        <f t="shared" si="3"/>
        <v>9.9775939021087667E-2</v>
      </c>
      <c r="K33" s="12" t="str">
        <f>_xlfn.IFNA(VLOOKUP(B33, COMESAjul2018!A$8:Q$28,17,0), " ")</f>
        <v xml:space="preserve"> </v>
      </c>
      <c r="L33" s="7" t="str">
        <f t="shared" si="4"/>
        <v xml:space="preserve"> </v>
      </c>
      <c r="M33" s="34" t="str">
        <f t="shared" si="5"/>
        <v/>
      </c>
      <c r="N33" s="12" t="str">
        <f>_xlfn.IFNA(VLOOKUP($B33, EAC!$A$8:$E$37, 5, FALSE), " ")</f>
        <v xml:space="preserve"> </v>
      </c>
      <c r="O33" s="7" t="str">
        <f t="shared" si="6"/>
        <v xml:space="preserve"> </v>
      </c>
      <c r="P33" s="34" t="str">
        <f t="shared" si="7"/>
        <v/>
      </c>
      <c r="Q33" s="12" t="str">
        <f>_xlfn.IFNA(VLOOKUP($B33, ECCAS!$A$8:$E$36, 5, FALSE), " ")</f>
        <v xml:space="preserve"> </v>
      </c>
      <c r="R33" s="7" t="str">
        <f t="shared" si="8"/>
        <v xml:space="preserve"> </v>
      </c>
      <c r="S33" s="34" t="str">
        <f t="shared" si="9"/>
        <v/>
      </c>
      <c r="T33" s="12">
        <f>_xlfn.IFNA(VLOOKUP($B33, ECOWAS!$A$8:$E$36, 5, FALSE), " ")</f>
        <v>147982.22099999999</v>
      </c>
      <c r="U33" s="7">
        <f t="shared" si="10"/>
        <v>1.0716088897348075E-2</v>
      </c>
      <c r="V33" s="34">
        <f t="shared" si="11"/>
        <v>9.2251221054325663E-2</v>
      </c>
      <c r="W33" s="12" t="str">
        <f>_xlfn.IFNA(VLOOKUP($B33, IGAD!$A$8:$E$36, 5, FALSE), " ")</f>
        <v xml:space="preserve"> </v>
      </c>
      <c r="X33" s="7" t="str">
        <f t="shared" si="12"/>
        <v xml:space="preserve"> </v>
      </c>
      <c r="Y33" s="34" t="str">
        <f t="shared" si="13"/>
        <v/>
      </c>
      <c r="Z33" s="12" t="str">
        <f>_xlfn.IFNA(VLOOKUP($B33, SADC!$A$8:$E$36, 5, FALSE), " ")</f>
        <v xml:space="preserve"> </v>
      </c>
      <c r="AA33" s="7" t="str">
        <f t="shared" si="14"/>
        <v xml:space="preserve"> </v>
      </c>
      <c r="AB33" s="34" t="str">
        <f t="shared" si="15"/>
        <v/>
      </c>
      <c r="AC33" s="12" t="str">
        <f>_xlfn.IFNA(VLOOKUP($B33, UMA!$A$8:$E$36, 5, FALSE), " ")</f>
        <v xml:space="preserve"> </v>
      </c>
      <c r="AD33" s="7" t="str">
        <f t="shared" si="16"/>
        <v xml:space="preserve"> </v>
      </c>
      <c r="AE33" s="33" t="str">
        <f t="shared" si="17"/>
        <v/>
      </c>
      <c r="AG33" s="70" t="str">
        <f t="shared" si="18"/>
        <v/>
      </c>
    </row>
    <row r="34" spans="1:33" x14ac:dyDescent="0.35">
      <c r="A34" s="11">
        <v>32</v>
      </c>
      <c r="B34" s="22" t="s">
        <v>29</v>
      </c>
      <c r="C34" s="35">
        <f>VLOOKUP(B34,Africa!A$8:E$61,5,FALSE)</f>
        <v>296763.25266666664</v>
      </c>
      <c r="D34" s="14">
        <f>VLOOKUP(B34,GDP_20Mar18!A$8:E$61,5,FALSE)</f>
        <v>4937.4124730176336</v>
      </c>
      <c r="E34" s="19">
        <f t="shared" si="0"/>
        <v>6.0105015387805286E-2</v>
      </c>
      <c r="F34" s="33">
        <f t="shared" si="1"/>
        <v>0.23641044632119501</v>
      </c>
      <c r="H34" s="3">
        <f>_xlfn.IFNA(VLOOKUP(B34, 'CEN-SAD'!$A$8:$E$35, 5, FALSE), " ")</f>
        <v>203283.91166666665</v>
      </c>
      <c r="I34" s="7">
        <f t="shared" si="2"/>
        <v>4.1172155005802902E-2</v>
      </c>
      <c r="J34" s="34">
        <f t="shared" si="3"/>
        <v>0.35761658481065678</v>
      </c>
      <c r="K34" s="12" t="str">
        <f>_xlfn.IFNA(VLOOKUP(B34, COMESAjul2018!A$8:Q$28,17,0), " ")</f>
        <v xml:space="preserve"> </v>
      </c>
      <c r="L34" s="7" t="str">
        <f t="shared" si="4"/>
        <v xml:space="preserve"> </v>
      </c>
      <c r="M34" s="34" t="str">
        <f t="shared" si="5"/>
        <v/>
      </c>
      <c r="N34" s="12" t="str">
        <f>_xlfn.IFNA(VLOOKUP($B34, EAC!$A$8:$E$37, 5, FALSE), " ")</f>
        <v xml:space="preserve"> </v>
      </c>
      <c r="O34" s="7" t="str">
        <f t="shared" si="6"/>
        <v xml:space="preserve"> </v>
      </c>
      <c r="P34" s="34" t="str">
        <f t="shared" si="7"/>
        <v/>
      </c>
      <c r="Q34" s="12" t="str">
        <f>_xlfn.IFNA(VLOOKUP($B34, ECCAS!$A$8:$E$36, 5, FALSE), " ")</f>
        <v xml:space="preserve"> </v>
      </c>
      <c r="R34" s="7" t="str">
        <f t="shared" si="8"/>
        <v xml:space="preserve"> </v>
      </c>
      <c r="S34" s="34" t="str">
        <f t="shared" si="9"/>
        <v/>
      </c>
      <c r="T34" s="12" t="str">
        <f>_xlfn.IFNA(VLOOKUP($B34, ECOWAS!$A$8:$E$36, 5, FALSE), " ")</f>
        <v xml:space="preserve"> </v>
      </c>
      <c r="U34" s="7" t="str">
        <f t="shared" si="10"/>
        <v xml:space="preserve"> </v>
      </c>
      <c r="V34" s="34" t="str">
        <f t="shared" si="11"/>
        <v/>
      </c>
      <c r="W34" s="12" t="str">
        <f>_xlfn.IFNA(VLOOKUP($B34, IGAD!$A$8:$E$36, 5, FALSE), " ")</f>
        <v xml:space="preserve"> </v>
      </c>
      <c r="X34" s="7" t="str">
        <f t="shared" si="12"/>
        <v xml:space="preserve"> </v>
      </c>
      <c r="Y34" s="34" t="str">
        <f t="shared" si="13"/>
        <v/>
      </c>
      <c r="Z34" s="12" t="str">
        <f>_xlfn.IFNA(VLOOKUP($B34, SADC!$A$8:$E$36, 5, FALSE), " ")</f>
        <v xml:space="preserve"> </v>
      </c>
      <c r="AA34" s="7" t="str">
        <f t="shared" si="14"/>
        <v xml:space="preserve"> </v>
      </c>
      <c r="AB34" s="34" t="str">
        <f t="shared" si="15"/>
        <v/>
      </c>
      <c r="AC34" s="12">
        <f>_xlfn.IFNA(VLOOKUP($B34, UMA!$A$8:$E$36, 5, FALSE), " ")</f>
        <v>2099.797</v>
      </c>
      <c r="AD34" s="7">
        <f t="shared" si="16"/>
        <v>4.2528288075487688E-4</v>
      </c>
      <c r="AE34" s="33">
        <f t="shared" si="17"/>
        <v>0</v>
      </c>
      <c r="AG34" s="70" t="str">
        <f t="shared" si="18"/>
        <v/>
      </c>
    </row>
    <row r="35" spans="1:33" x14ac:dyDescent="0.35">
      <c r="A35" s="11">
        <v>33</v>
      </c>
      <c r="B35" s="22" t="s">
        <v>30</v>
      </c>
      <c r="C35" s="35">
        <f>VLOOKUP(B35,Africa!A$8:E$61,5,FALSE)</f>
        <v>439942.40166666667</v>
      </c>
      <c r="D35" s="14">
        <f>VLOOKUP(B35,GDP_20Mar18!A$8:E$61,5,FALSE)</f>
        <v>12233.811750041534</v>
      </c>
      <c r="E35" s="19">
        <f t="shared" si="0"/>
        <v>3.5961187784761615E-2</v>
      </c>
      <c r="F35" s="33">
        <f t="shared" si="1"/>
        <v>0.14060040144010502</v>
      </c>
      <c r="H35" s="3" t="str">
        <f>_xlfn.IFNA(VLOOKUP(B35, 'CEN-SAD'!$A$8:$E$35, 5, FALSE), " ")</f>
        <v xml:space="preserve"> </v>
      </c>
      <c r="I35" s="7" t="str">
        <f t="shared" si="2"/>
        <v xml:space="preserve"> </v>
      </c>
      <c r="J35" s="34" t="str">
        <f t="shared" si="3"/>
        <v/>
      </c>
      <c r="K35" s="12">
        <f>_xlfn.IFNA(VLOOKUP(B35, COMESAjul2018!A$8:Q$28,17,0), " ")</f>
        <v>233542.08733333333</v>
      </c>
      <c r="L35" s="7">
        <f t="shared" si="4"/>
        <v>1.9089887281659411E-2</v>
      </c>
      <c r="M35" s="34">
        <f t="shared" si="5"/>
        <v>0.33595306874440767</v>
      </c>
      <c r="N35" s="12" t="str">
        <f>_xlfn.IFNA(VLOOKUP($B35, EAC!$A$8:$E$37, 5, FALSE), " ")</f>
        <v xml:space="preserve"> </v>
      </c>
      <c r="O35" s="7" t="str">
        <f t="shared" si="6"/>
        <v xml:space="preserve"> </v>
      </c>
      <c r="P35" s="34" t="str">
        <f t="shared" si="7"/>
        <v/>
      </c>
      <c r="Q35" s="12" t="str">
        <f>_xlfn.IFNA(VLOOKUP($B35, ECCAS!$A$8:$E$36, 5, FALSE), " ")</f>
        <v xml:space="preserve"> </v>
      </c>
      <c r="R35" s="7" t="str">
        <f t="shared" si="8"/>
        <v xml:space="preserve"> </v>
      </c>
      <c r="S35" s="34" t="str">
        <f t="shared" si="9"/>
        <v/>
      </c>
      <c r="T35" s="12" t="str">
        <f>_xlfn.IFNA(VLOOKUP($B35, ECOWAS!$A$8:$E$36, 5, FALSE), " ")</f>
        <v xml:space="preserve"> </v>
      </c>
      <c r="U35" s="7" t="str">
        <f t="shared" si="10"/>
        <v xml:space="preserve"> </v>
      </c>
      <c r="V35" s="34" t="str">
        <f t="shared" si="11"/>
        <v/>
      </c>
      <c r="W35" s="12" t="str">
        <f>_xlfn.IFNA(VLOOKUP($B35, IGAD!$A$8:$E$36, 5, FALSE), " ")</f>
        <v xml:space="preserve"> </v>
      </c>
      <c r="X35" s="7" t="str">
        <f t="shared" si="12"/>
        <v xml:space="preserve"> </v>
      </c>
      <c r="Y35" s="34" t="str">
        <f t="shared" si="13"/>
        <v/>
      </c>
      <c r="Z35" s="12">
        <f>_xlfn.IFNA(VLOOKUP($B35, SADC!$A$8:$E$36, 5, FALSE), " ")</f>
        <v>405749.42333333334</v>
      </c>
      <c r="AA35" s="7">
        <f t="shared" si="14"/>
        <v>3.3166230740141626E-2</v>
      </c>
      <c r="AB35" s="34">
        <f t="shared" si="15"/>
        <v>0.10821678274105989</v>
      </c>
      <c r="AC35" s="12" t="str">
        <f>_xlfn.IFNA(VLOOKUP($B35, UMA!$A$8:$E$36, 5, FALSE), " ")</f>
        <v xml:space="preserve"> </v>
      </c>
      <c r="AD35" s="7" t="str">
        <f t="shared" si="16"/>
        <v xml:space="preserve"> </v>
      </c>
      <c r="AE35" s="33" t="str">
        <f t="shared" si="17"/>
        <v/>
      </c>
      <c r="AG35" s="70">
        <f t="shared" si="18"/>
        <v>10</v>
      </c>
    </row>
    <row r="36" spans="1:33" x14ac:dyDescent="0.35">
      <c r="A36" s="11">
        <v>34</v>
      </c>
      <c r="B36" s="22" t="s">
        <v>31</v>
      </c>
      <c r="C36" s="35">
        <f>VLOOKUP(B36,Africa!A$8:E$61,5,FALSE)</f>
        <v>1950368.1679999998</v>
      </c>
      <c r="D36" s="14">
        <f>VLOOKUP(B36,GDP_20Mar18!A$8:E$61,5,FALSE)</f>
        <v>104957.97406542111</v>
      </c>
      <c r="E36" s="19">
        <f t="shared" si="0"/>
        <v>1.8582372472093645E-2</v>
      </c>
      <c r="F36" s="33">
        <f t="shared" si="1"/>
        <v>7.1635981114431937E-2</v>
      </c>
      <c r="H36" s="3">
        <f>_xlfn.IFNA(VLOOKUP(B36, 'CEN-SAD'!$A$8:$E$35, 5, FALSE), " ")</f>
        <v>1263882.2819999999</v>
      </c>
      <c r="I36" s="7">
        <f t="shared" si="2"/>
        <v>1.2041793806082923E-2</v>
      </c>
      <c r="J36" s="34">
        <f t="shared" si="3"/>
        <v>0.10247092067709959</v>
      </c>
      <c r="K36" s="12" t="str">
        <f>_xlfn.IFNA(VLOOKUP(B36, COMESAjul2018!A$8:Q$28,17,0), " ")</f>
        <v xml:space="preserve"> </v>
      </c>
      <c r="L36" s="7" t="str">
        <f t="shared" si="4"/>
        <v xml:space="preserve"> </v>
      </c>
      <c r="M36" s="34" t="str">
        <f t="shared" si="5"/>
        <v/>
      </c>
      <c r="N36" s="12" t="str">
        <f>_xlfn.IFNA(VLOOKUP($B36, EAC!$A$8:$E$37, 5, FALSE), " ")</f>
        <v xml:space="preserve"> </v>
      </c>
      <c r="O36" s="7" t="str">
        <f t="shared" si="6"/>
        <v xml:space="preserve"> </v>
      </c>
      <c r="P36" s="34" t="str">
        <f t="shared" si="7"/>
        <v/>
      </c>
      <c r="Q36" s="12" t="str">
        <f>_xlfn.IFNA(VLOOKUP($B36, ECCAS!$A$8:$E$36, 5, FALSE), " ")</f>
        <v xml:space="preserve"> </v>
      </c>
      <c r="R36" s="7" t="str">
        <f t="shared" si="8"/>
        <v xml:space="preserve"> </v>
      </c>
      <c r="S36" s="34" t="str">
        <f t="shared" si="9"/>
        <v/>
      </c>
      <c r="T36" s="12" t="str">
        <f>_xlfn.IFNA(VLOOKUP($B36, ECOWAS!$A$8:$E$36, 5, FALSE), " ")</f>
        <v xml:space="preserve"> </v>
      </c>
      <c r="U36" s="7" t="str">
        <f t="shared" si="10"/>
        <v xml:space="preserve"> </v>
      </c>
      <c r="V36" s="34" t="str">
        <f t="shared" si="11"/>
        <v/>
      </c>
      <c r="W36" s="12" t="str">
        <f>_xlfn.IFNA(VLOOKUP($B36, IGAD!$A$8:$E$36, 5, FALSE), " ")</f>
        <v xml:space="preserve"> </v>
      </c>
      <c r="X36" s="7" t="str">
        <f t="shared" si="12"/>
        <v xml:space="preserve"> </v>
      </c>
      <c r="Y36" s="34" t="str">
        <f t="shared" si="13"/>
        <v/>
      </c>
      <c r="Z36" s="12" t="str">
        <f>_xlfn.IFNA(VLOOKUP($B36, SADC!$A$8:$E$36, 5, FALSE), " ")</f>
        <v xml:space="preserve"> </v>
      </c>
      <c r="AA36" s="7" t="str">
        <f t="shared" si="14"/>
        <v xml:space="preserve"> </v>
      </c>
      <c r="AB36" s="34" t="str">
        <f t="shared" si="15"/>
        <v/>
      </c>
      <c r="AC36" s="12">
        <f>_xlfn.IFNA(VLOOKUP($B36, UMA!$A$8:$E$36, 5, FALSE), " ")</f>
        <v>506205.13799999998</v>
      </c>
      <c r="AD36" s="7">
        <f t="shared" si="16"/>
        <v>4.8229316782017768E-3</v>
      </c>
      <c r="AE36" s="33">
        <f t="shared" si="17"/>
        <v>0.14433807862253611</v>
      </c>
      <c r="AG36" s="70" t="str">
        <f t="shared" si="18"/>
        <v/>
      </c>
    </row>
    <row r="37" spans="1:33" x14ac:dyDescent="0.35">
      <c r="A37" s="11">
        <v>35</v>
      </c>
      <c r="B37" s="22" t="s">
        <v>32</v>
      </c>
      <c r="C37" s="35">
        <f>VLOOKUP(B37,Africa!A$8:E$61,5,FALSE)</f>
        <v>951072.43133333325</v>
      </c>
      <c r="D37" s="14">
        <f>VLOOKUP(B37,GDP_20Mar18!A$8:E$61,5,FALSE)</f>
        <v>14229.904787799402</v>
      </c>
      <c r="E37" s="19">
        <f t="shared" si="0"/>
        <v>6.6836176735966257E-2</v>
      </c>
      <c r="F37" s="33">
        <f t="shared" si="1"/>
        <v>0.26312174005110306</v>
      </c>
      <c r="H37" s="3" t="str">
        <f>_xlfn.IFNA(VLOOKUP(B37, 'CEN-SAD'!$A$8:$E$35, 5, FALSE), " ")</f>
        <v xml:space="preserve"> </v>
      </c>
      <c r="I37" s="7" t="str">
        <f t="shared" si="2"/>
        <v xml:space="preserve"> </v>
      </c>
      <c r="J37" s="34" t="str">
        <f t="shared" si="3"/>
        <v/>
      </c>
      <c r="K37" s="12" t="str">
        <f>_xlfn.IFNA(VLOOKUP(B37, COMESAjul2018!A$8:Q$28,17,0), " ")</f>
        <v xml:space="preserve"> </v>
      </c>
      <c r="L37" s="7" t="str">
        <f t="shared" si="4"/>
        <v xml:space="preserve"> </v>
      </c>
      <c r="M37" s="34" t="str">
        <f t="shared" si="5"/>
        <v/>
      </c>
      <c r="N37" s="12" t="str">
        <f>_xlfn.IFNA(VLOOKUP($B37, EAC!$A$8:$E$37, 5, FALSE), " ")</f>
        <v xml:space="preserve"> </v>
      </c>
      <c r="O37" s="7" t="str">
        <f t="shared" si="6"/>
        <v xml:space="preserve"> </v>
      </c>
      <c r="P37" s="34" t="str">
        <f t="shared" si="7"/>
        <v/>
      </c>
      <c r="Q37" s="12" t="str">
        <f>_xlfn.IFNA(VLOOKUP($B37, ECCAS!$A$8:$E$36, 5, FALSE), " ")</f>
        <v xml:space="preserve"> </v>
      </c>
      <c r="R37" s="7" t="str">
        <f t="shared" si="8"/>
        <v xml:space="preserve"> </v>
      </c>
      <c r="S37" s="34" t="str">
        <f t="shared" si="9"/>
        <v/>
      </c>
      <c r="T37" s="12" t="str">
        <f>_xlfn.IFNA(VLOOKUP($B37, ECOWAS!$A$8:$E$36, 5, FALSE), " ")</f>
        <v xml:space="preserve"> </v>
      </c>
      <c r="U37" s="7" t="str">
        <f t="shared" si="10"/>
        <v xml:space="preserve"> </v>
      </c>
      <c r="V37" s="34" t="str">
        <f t="shared" si="11"/>
        <v/>
      </c>
      <c r="W37" s="12" t="str">
        <f>_xlfn.IFNA(VLOOKUP($B37, IGAD!$A$8:$E$36, 5, FALSE), " ")</f>
        <v xml:space="preserve"> </v>
      </c>
      <c r="X37" s="7" t="str">
        <f t="shared" si="12"/>
        <v xml:space="preserve"> </v>
      </c>
      <c r="Y37" s="34" t="str">
        <f t="shared" si="13"/>
        <v/>
      </c>
      <c r="Z37" s="12">
        <f>_xlfn.IFNA(VLOOKUP($B37, SADC!$A$8:$E$36, 5, FALSE), " ")</f>
        <v>921463.79433333327</v>
      </c>
      <c r="AA37" s="7">
        <f t="shared" si="14"/>
        <v>6.4755443418243283E-2</v>
      </c>
      <c r="AB37" s="34">
        <f t="shared" si="15"/>
        <v>0.21555946541969856</v>
      </c>
      <c r="AC37" s="12" t="str">
        <f>_xlfn.IFNA(VLOOKUP($B37, UMA!$A$8:$E$36, 5, FALSE), " ")</f>
        <v xml:space="preserve"> </v>
      </c>
      <c r="AD37" s="7" t="str">
        <f t="shared" si="16"/>
        <v xml:space="preserve"> </v>
      </c>
      <c r="AE37" s="33" t="str">
        <f t="shared" si="17"/>
        <v/>
      </c>
      <c r="AG37" s="70">
        <f t="shared" si="18"/>
        <v>8</v>
      </c>
    </row>
    <row r="38" spans="1:33" x14ac:dyDescent="0.35">
      <c r="A38" s="11">
        <v>36</v>
      </c>
      <c r="B38" s="22" t="s">
        <v>33</v>
      </c>
      <c r="C38" s="35">
        <f>VLOOKUP(B38,Africa!A$8:E$61,5,FALSE)</f>
        <v>2057543.5446666668</v>
      </c>
      <c r="D38" s="14">
        <f>VLOOKUP(B38,GDP_20Mar18!A$8:E$61,5,FALSE)</f>
        <v>11768.173531816101</v>
      </c>
      <c r="E38" s="19">
        <f t="shared" si="0"/>
        <v>0.1748396672690074</v>
      </c>
      <c r="F38" s="33">
        <f t="shared" si="1"/>
        <v>0.69171241115002036</v>
      </c>
      <c r="H38" s="3" t="str">
        <f>_xlfn.IFNA(VLOOKUP(B38, 'CEN-SAD'!$A$8:$E$35, 5, FALSE), " ")</f>
        <v xml:space="preserve"> </v>
      </c>
      <c r="I38" s="7" t="str">
        <f t="shared" si="2"/>
        <v xml:space="preserve"> </v>
      </c>
      <c r="J38" s="34" t="str">
        <f t="shared" si="3"/>
        <v/>
      </c>
      <c r="K38" s="12" t="str">
        <f>_xlfn.IFNA(VLOOKUP(B38, COMESAjul2018!A$8:Q$28,17,0), " ")</f>
        <v xml:space="preserve"> </v>
      </c>
      <c r="L38" s="7" t="str">
        <f t="shared" si="4"/>
        <v xml:space="preserve"> </v>
      </c>
      <c r="M38" s="34" t="str">
        <f t="shared" si="5"/>
        <v/>
      </c>
      <c r="N38" s="12" t="str">
        <f>_xlfn.IFNA(VLOOKUP($B38, EAC!$A$8:$E$37, 5, FALSE), " ")</f>
        <v xml:space="preserve"> </v>
      </c>
      <c r="O38" s="7" t="str">
        <f t="shared" si="6"/>
        <v xml:space="preserve"> </v>
      </c>
      <c r="P38" s="34" t="str">
        <f t="shared" si="7"/>
        <v/>
      </c>
      <c r="Q38" s="12" t="str">
        <f>_xlfn.IFNA(VLOOKUP($B38, ECCAS!$A$8:$E$36, 5, FALSE), " ")</f>
        <v xml:space="preserve"> </v>
      </c>
      <c r="R38" s="7" t="str">
        <f t="shared" si="8"/>
        <v xml:space="preserve"> </v>
      </c>
      <c r="S38" s="34" t="str">
        <f t="shared" si="9"/>
        <v/>
      </c>
      <c r="T38" s="12" t="str">
        <f>_xlfn.IFNA(VLOOKUP($B38, ECOWAS!$A$8:$E$36, 5, FALSE), " ")</f>
        <v xml:space="preserve"> </v>
      </c>
      <c r="U38" s="7" t="str">
        <f t="shared" si="10"/>
        <v xml:space="preserve"> </v>
      </c>
      <c r="V38" s="34" t="str">
        <f t="shared" si="11"/>
        <v/>
      </c>
      <c r="W38" s="12" t="str">
        <f>_xlfn.IFNA(VLOOKUP($B38, IGAD!$A$8:$E$36, 5, FALSE), " ")</f>
        <v xml:space="preserve"> </v>
      </c>
      <c r="X38" s="7" t="str">
        <f t="shared" si="12"/>
        <v xml:space="preserve"> </v>
      </c>
      <c r="Y38" s="34" t="str">
        <f t="shared" si="13"/>
        <v/>
      </c>
      <c r="Z38" s="12">
        <f>_xlfn.IFNA(VLOOKUP($B38, SADC!$A$8:$E$36, 5, FALSE), " ")</f>
        <v>1970419.0776666666</v>
      </c>
      <c r="AA38" s="7">
        <f t="shared" si="14"/>
        <v>0.16743626972694595</v>
      </c>
      <c r="AB38" s="34">
        <f t="shared" si="15"/>
        <v>0.5644771629879004</v>
      </c>
      <c r="AC38" s="12" t="str">
        <f>_xlfn.IFNA(VLOOKUP($B38, UMA!$A$8:$E$36, 5, FALSE), " ")</f>
        <v xml:space="preserve"> </v>
      </c>
      <c r="AD38" s="7" t="str">
        <f t="shared" si="16"/>
        <v xml:space="preserve"> </v>
      </c>
      <c r="AE38" s="33" t="str">
        <f t="shared" si="17"/>
        <v/>
      </c>
      <c r="AG38" s="70">
        <f t="shared" si="18"/>
        <v>2</v>
      </c>
    </row>
    <row r="39" spans="1:33" x14ac:dyDescent="0.35">
      <c r="A39" s="11">
        <v>37</v>
      </c>
      <c r="B39" s="22" t="s">
        <v>34</v>
      </c>
      <c r="C39" s="35">
        <f>VLOOKUP(B39,Africa!A$8:E$61,5,FALSE)</f>
        <v>240861.84233333333</v>
      </c>
      <c r="D39" s="14">
        <f>VLOOKUP(B39,GDP_20Mar18!A$8:E$61,5,FALSE)</f>
        <v>7658.5452258342666</v>
      </c>
      <c r="E39" s="19">
        <f t="shared" si="0"/>
        <v>3.1450077688494109E-2</v>
      </c>
      <c r="F39" s="33">
        <f t="shared" si="1"/>
        <v>0.12269894571845956</v>
      </c>
      <c r="H39" s="3">
        <f>_xlfn.IFNA(VLOOKUP(B39, 'CEN-SAD'!$A$8:$E$35, 5, FALSE), " ")</f>
        <v>234618.3666666667</v>
      </c>
      <c r="I39" s="7">
        <f t="shared" si="2"/>
        <v>3.063484770909727E-2</v>
      </c>
      <c r="J39" s="34">
        <f t="shared" si="3"/>
        <v>0.26532290365907601</v>
      </c>
      <c r="K39" s="12" t="str">
        <f>_xlfn.IFNA(VLOOKUP(B39, COMESAjul2018!A$8:Q$28,17,0), " ")</f>
        <v xml:space="preserve"> </v>
      </c>
      <c r="L39" s="7" t="str">
        <f t="shared" si="4"/>
        <v xml:space="preserve"> </v>
      </c>
      <c r="M39" s="34" t="str">
        <f t="shared" si="5"/>
        <v/>
      </c>
      <c r="N39" s="12" t="str">
        <f>_xlfn.IFNA(VLOOKUP($B39, EAC!$A$8:$E$37, 5, FALSE), " ")</f>
        <v xml:space="preserve"> </v>
      </c>
      <c r="O39" s="7" t="str">
        <f t="shared" si="6"/>
        <v xml:space="preserve"> </v>
      </c>
      <c r="P39" s="34" t="str">
        <f t="shared" si="7"/>
        <v/>
      </c>
      <c r="Q39" s="12" t="str">
        <f>_xlfn.IFNA(VLOOKUP($B39, ECCAS!$A$8:$E$36, 5, FALSE), " ")</f>
        <v xml:space="preserve"> </v>
      </c>
      <c r="R39" s="7" t="str">
        <f t="shared" si="8"/>
        <v xml:space="preserve"> </v>
      </c>
      <c r="S39" s="34" t="str">
        <f t="shared" si="9"/>
        <v/>
      </c>
      <c r="T39" s="12">
        <f>_xlfn.IFNA(VLOOKUP($B39, ECOWAS!$A$8:$E$36, 5, FALSE), " ")</f>
        <v>230158.06200000003</v>
      </c>
      <c r="U39" s="7">
        <f t="shared" si="10"/>
        <v>3.0052451896949956E-2</v>
      </c>
      <c r="V39" s="34">
        <f t="shared" si="11"/>
        <v>0.2638730913093274</v>
      </c>
      <c r="W39" s="12" t="str">
        <f>_xlfn.IFNA(VLOOKUP($B39, IGAD!$A$8:$E$36, 5, FALSE), " ")</f>
        <v xml:space="preserve"> </v>
      </c>
      <c r="X39" s="7" t="str">
        <f t="shared" si="12"/>
        <v xml:space="preserve"> </v>
      </c>
      <c r="Y39" s="34" t="str">
        <f t="shared" si="13"/>
        <v/>
      </c>
      <c r="Z39" s="12" t="str">
        <f>_xlfn.IFNA(VLOOKUP($B39, SADC!$A$8:$E$36, 5, FALSE), " ")</f>
        <v xml:space="preserve"> </v>
      </c>
      <c r="AA39" s="7" t="str">
        <f t="shared" si="14"/>
        <v xml:space="preserve"> </v>
      </c>
      <c r="AB39" s="34" t="str">
        <f t="shared" si="15"/>
        <v/>
      </c>
      <c r="AC39" s="12" t="str">
        <f>_xlfn.IFNA(VLOOKUP($B39, UMA!$A$8:$E$36, 5, FALSE), " ")</f>
        <v xml:space="preserve"> </v>
      </c>
      <c r="AD39" s="7" t="str">
        <f t="shared" si="16"/>
        <v xml:space="preserve"> </v>
      </c>
      <c r="AE39" s="33" t="str">
        <f t="shared" si="17"/>
        <v/>
      </c>
      <c r="AG39" s="70" t="str">
        <f t="shared" si="18"/>
        <v/>
      </c>
    </row>
    <row r="40" spans="1:33" x14ac:dyDescent="0.35">
      <c r="A40" s="11">
        <v>38</v>
      </c>
      <c r="B40" s="22" t="s">
        <v>35</v>
      </c>
      <c r="C40" s="35">
        <f>VLOOKUP(B40,Africa!A$8:E$61,5,FALSE)</f>
        <v>7365556.8310000002</v>
      </c>
      <c r="D40" s="14">
        <f>VLOOKUP(B40,GDP_20Mar18!A$8:E$61,5,FALSE)</f>
        <v>489243.50584592973</v>
      </c>
      <c r="E40" s="19">
        <f t="shared" si="0"/>
        <v>1.5054991518517011E-2</v>
      </c>
      <c r="F40" s="33">
        <f t="shared" si="1"/>
        <v>5.7638261571724678E-2</v>
      </c>
      <c r="H40" s="3">
        <f>_xlfn.IFNA(VLOOKUP(B40, 'CEN-SAD'!$A$8:$E$35, 5, FALSE), " ")</f>
        <v>2923264.6796666668</v>
      </c>
      <c r="I40" s="7">
        <f t="shared" si="2"/>
        <v>5.9750709917184832E-3</v>
      </c>
      <c r="J40" s="34">
        <f t="shared" si="3"/>
        <v>4.9333988698374312E-2</v>
      </c>
      <c r="K40" s="12" t="str">
        <f>_xlfn.IFNA(VLOOKUP(B40, COMESAjul2018!A$8:Q$28,17,0), " ")</f>
        <v xml:space="preserve"> </v>
      </c>
      <c r="L40" s="7" t="str">
        <f t="shared" si="4"/>
        <v xml:space="preserve"> </v>
      </c>
      <c r="M40" s="34" t="str">
        <f t="shared" si="5"/>
        <v/>
      </c>
      <c r="N40" s="12" t="str">
        <f>_xlfn.IFNA(VLOOKUP($B40, EAC!$A$8:$E$37, 5, FALSE), " ")</f>
        <v xml:space="preserve"> </v>
      </c>
      <c r="O40" s="7" t="str">
        <f t="shared" si="6"/>
        <v xml:space="preserve"> </v>
      </c>
      <c r="P40" s="34" t="str">
        <f t="shared" si="7"/>
        <v/>
      </c>
      <c r="Q40" s="12" t="str">
        <f>_xlfn.IFNA(VLOOKUP($B40, ECCAS!$A$8:$E$36, 5, FALSE), " ")</f>
        <v xml:space="preserve"> </v>
      </c>
      <c r="R40" s="7" t="str">
        <f t="shared" si="8"/>
        <v xml:space="preserve"> </v>
      </c>
      <c r="S40" s="34" t="str">
        <f t="shared" si="9"/>
        <v/>
      </c>
      <c r="T40" s="12">
        <f>_xlfn.IFNA(VLOOKUP($B40, ECOWAS!$A$8:$E$36, 5, FALSE), " ")</f>
        <v>2717182.9746666662</v>
      </c>
      <c r="U40" s="7">
        <f t="shared" si="10"/>
        <v>5.5538457684144484E-3</v>
      </c>
      <c r="V40" s="34">
        <f t="shared" si="11"/>
        <v>4.6433203440730902E-2</v>
      </c>
      <c r="W40" s="12" t="str">
        <f>_xlfn.IFNA(VLOOKUP($B40, IGAD!$A$8:$E$36, 5, FALSE), " ")</f>
        <v xml:space="preserve"> </v>
      </c>
      <c r="X40" s="7" t="str">
        <f t="shared" si="12"/>
        <v xml:space="preserve"> </v>
      </c>
      <c r="Y40" s="34" t="str">
        <f t="shared" si="13"/>
        <v/>
      </c>
      <c r="Z40" s="12" t="str">
        <f>_xlfn.IFNA(VLOOKUP($B40, SADC!$A$8:$E$36, 5, FALSE), " ")</f>
        <v xml:space="preserve"> </v>
      </c>
      <c r="AA40" s="7" t="str">
        <f t="shared" si="14"/>
        <v xml:space="preserve"> </v>
      </c>
      <c r="AB40" s="34" t="str">
        <f t="shared" si="15"/>
        <v/>
      </c>
      <c r="AC40" s="12" t="str">
        <f>_xlfn.IFNA(VLOOKUP($B40, UMA!$A$8:$E$36, 5, FALSE), " ")</f>
        <v xml:space="preserve"> </v>
      </c>
      <c r="AD40" s="7" t="str">
        <f t="shared" si="16"/>
        <v xml:space="preserve"> </v>
      </c>
      <c r="AE40" s="33" t="str">
        <f t="shared" si="17"/>
        <v/>
      </c>
      <c r="AG40" s="70" t="str">
        <f t="shared" si="18"/>
        <v/>
      </c>
    </row>
    <row r="41" spans="1:33" x14ac:dyDescent="0.35">
      <c r="A41" s="11">
        <v>39</v>
      </c>
      <c r="B41" s="22" t="s">
        <v>36</v>
      </c>
      <c r="C41" s="35">
        <f>VLOOKUP(B41,Africa!A$8:E$61,5,FALSE)</f>
        <v>285694.15366666665</v>
      </c>
      <c r="D41" s="14">
        <f>VLOOKUP(B41,GDP_20Mar18!A$8:E$61,5,FALSE)</f>
        <v>8256.3794143686337</v>
      </c>
      <c r="E41" s="19">
        <f t="shared" si="0"/>
        <v>3.4602837312620489E-2</v>
      </c>
      <c r="F41" s="33">
        <f t="shared" si="1"/>
        <v>0.13521005398402541</v>
      </c>
      <c r="H41" s="3" t="str">
        <f>_xlfn.IFNA(VLOOKUP(B41, 'CEN-SAD'!$A$8:$E$35, 5, FALSE), " ")</f>
        <v xml:space="preserve"> </v>
      </c>
      <c r="I41" s="7" t="str">
        <f t="shared" si="2"/>
        <v xml:space="preserve"> </v>
      </c>
      <c r="J41" s="34" t="str">
        <f t="shared" si="3"/>
        <v/>
      </c>
      <c r="K41" s="12">
        <f>_xlfn.IFNA(VLOOKUP(B41, COMESAjul2018!A$8:Q$28,17,0), " ")</f>
        <v>239162.133</v>
      </c>
      <c r="L41" s="7">
        <f t="shared" si="4"/>
        <v>2.8966950402471148E-2</v>
      </c>
      <c r="M41" s="34">
        <f t="shared" si="5"/>
        <v>0.51896970696800371</v>
      </c>
      <c r="N41" s="12">
        <f>_xlfn.IFNA(VLOOKUP($B41, EAC!$A$8:$E$37, 5, FALSE), " ")</f>
        <v>130148.62833333334</v>
      </c>
      <c r="O41" s="7">
        <f t="shared" si="6"/>
        <v>1.5763402067840389E-2</v>
      </c>
      <c r="P41" s="34">
        <f t="shared" si="7"/>
        <v>0.42462416061141944</v>
      </c>
      <c r="Q41" s="12">
        <f>_xlfn.IFNA(VLOOKUP($B41, ECCAS!$A$8:$E$36, 5, FALSE), " ")</f>
        <v>163037.90900000001</v>
      </c>
      <c r="R41" s="7">
        <f t="shared" si="8"/>
        <v>1.9746901252656098E-2</v>
      </c>
      <c r="S41" s="34">
        <f t="shared" si="9"/>
        <v>0.64063325959441819</v>
      </c>
      <c r="T41" s="12" t="str">
        <f>_xlfn.IFNA(VLOOKUP($B41, ECOWAS!$A$8:$E$36, 5, FALSE), " ")</f>
        <v xml:space="preserve"> </v>
      </c>
      <c r="U41" s="7" t="str">
        <f t="shared" si="10"/>
        <v xml:space="preserve"> </v>
      </c>
      <c r="V41" s="34" t="str">
        <f t="shared" si="11"/>
        <v/>
      </c>
      <c r="W41" s="12" t="str">
        <f>_xlfn.IFNA(VLOOKUP($B41, IGAD!$A$8:$E$36, 5, FALSE), " ")</f>
        <v xml:space="preserve"> </v>
      </c>
      <c r="X41" s="7" t="str">
        <f t="shared" si="12"/>
        <v xml:space="preserve"> </v>
      </c>
      <c r="Y41" s="34" t="str">
        <f t="shared" si="13"/>
        <v/>
      </c>
      <c r="Z41" s="12" t="str">
        <f>_xlfn.IFNA(VLOOKUP($B41, SADC!$A$8:$E$36, 5, FALSE), " ")</f>
        <v xml:space="preserve"> </v>
      </c>
      <c r="AA41" s="7" t="str">
        <f t="shared" si="14"/>
        <v xml:space="preserve"> </v>
      </c>
      <c r="AB41" s="34" t="str">
        <f t="shared" si="15"/>
        <v/>
      </c>
      <c r="AC41" s="12" t="str">
        <f>_xlfn.IFNA(VLOOKUP($B41, UMA!$A$8:$E$36, 5, FALSE), " ")</f>
        <v xml:space="preserve"> </v>
      </c>
      <c r="AD41" s="7" t="str">
        <f t="shared" si="16"/>
        <v xml:space="preserve"> </v>
      </c>
      <c r="AE41" s="33" t="str">
        <f t="shared" si="17"/>
        <v/>
      </c>
      <c r="AG41" s="70" t="str">
        <f t="shared" si="18"/>
        <v/>
      </c>
    </row>
    <row r="42" spans="1:33" x14ac:dyDescent="0.35">
      <c r="A42" s="11">
        <v>40</v>
      </c>
      <c r="B42" s="22" t="s">
        <v>37</v>
      </c>
      <c r="C42" s="35">
        <f>VLOOKUP(B42,Africa!A$8:E$61,5,FALSE)</f>
        <v>928.79500000000007</v>
      </c>
      <c r="D42" s="14">
        <f>VLOOKUP(B42,GDP_20Mar18!A$8:E$61,5,FALSE)</f>
        <v>335.8541152542</v>
      </c>
      <c r="E42" s="19">
        <f t="shared" si="0"/>
        <v>2.7654715479577111E-3</v>
      </c>
      <c r="F42" s="33">
        <f t="shared" si="1"/>
        <v>8.8697117251418274E-3</v>
      </c>
      <c r="H42" s="3">
        <f>_xlfn.IFNA(VLOOKUP(B42, 'CEN-SAD'!$A$8:$E$35, 5, FALSE), " ")</f>
        <v>156.26000000000002</v>
      </c>
      <c r="I42" s="7">
        <f t="shared" si="2"/>
        <v>4.6526153142929495E-4</v>
      </c>
      <c r="J42" s="34">
        <f t="shared" si="3"/>
        <v>1.0749237195179942E-3</v>
      </c>
      <c r="K42" s="12" t="str">
        <f>_xlfn.IFNA(VLOOKUP(B42, COMESAjul2018!A$8:Q$28,17,0), " ")</f>
        <v xml:space="preserve"> </v>
      </c>
      <c r="L42" s="7" t="str">
        <f t="shared" si="4"/>
        <v xml:space="preserve"> </v>
      </c>
      <c r="M42" s="34" t="str">
        <f t="shared" si="5"/>
        <v/>
      </c>
      <c r="N42" s="12" t="str">
        <f>_xlfn.IFNA(VLOOKUP($B42, EAC!$A$8:$E$37, 5, FALSE), " ")</f>
        <v xml:space="preserve"> </v>
      </c>
      <c r="O42" s="7" t="str">
        <f t="shared" si="6"/>
        <v xml:space="preserve"> </v>
      </c>
      <c r="P42" s="34" t="str">
        <f t="shared" si="7"/>
        <v/>
      </c>
      <c r="Q42" s="12">
        <f>_xlfn.IFNA(VLOOKUP($B42, ECCAS!$A$8:$E$36, 5, FALSE), " ")</f>
        <v>621.94866666666667</v>
      </c>
      <c r="R42" s="7">
        <f t="shared" si="8"/>
        <v>1.8518417325210635E-3</v>
      </c>
      <c r="S42" s="34">
        <f t="shared" si="9"/>
        <v>5.4993672451074449E-2</v>
      </c>
      <c r="T42" s="12" t="str">
        <f>_xlfn.IFNA(VLOOKUP($B42, ECOWAS!$A$8:$E$36, 5, FALSE), " ")</f>
        <v xml:space="preserve"> </v>
      </c>
      <c r="U42" s="7" t="str">
        <f t="shared" si="10"/>
        <v xml:space="preserve"> </v>
      </c>
      <c r="V42" s="34" t="str">
        <f t="shared" si="11"/>
        <v/>
      </c>
      <c r="W42" s="12" t="str">
        <f>_xlfn.IFNA(VLOOKUP($B42, IGAD!$A$8:$E$36, 5, FALSE), " ")</f>
        <v xml:space="preserve"> </v>
      </c>
      <c r="X42" s="7" t="str">
        <f t="shared" si="12"/>
        <v xml:space="preserve"> </v>
      </c>
      <c r="Y42" s="34" t="str">
        <f t="shared" si="13"/>
        <v/>
      </c>
      <c r="Z42" s="12" t="str">
        <f>_xlfn.IFNA(VLOOKUP($B42, SADC!$A$8:$E$36, 5, FALSE), " ")</f>
        <v xml:space="preserve"> </v>
      </c>
      <c r="AA42" s="7" t="str">
        <f t="shared" si="14"/>
        <v xml:space="preserve"> </v>
      </c>
      <c r="AB42" s="34" t="str">
        <f t="shared" si="15"/>
        <v/>
      </c>
      <c r="AC42" s="12" t="str">
        <f>_xlfn.IFNA(VLOOKUP($B42, UMA!$A$8:$E$36, 5, FALSE), " ")</f>
        <v xml:space="preserve"> </v>
      </c>
      <c r="AD42" s="7" t="str">
        <f t="shared" si="16"/>
        <v xml:space="preserve"> </v>
      </c>
      <c r="AE42" s="33" t="str">
        <f t="shared" si="17"/>
        <v/>
      </c>
      <c r="AG42" s="70" t="str">
        <f t="shared" si="18"/>
        <v/>
      </c>
    </row>
    <row r="43" spans="1:33" x14ac:dyDescent="0.35">
      <c r="A43" s="11">
        <v>41</v>
      </c>
      <c r="B43" s="22" t="s">
        <v>38</v>
      </c>
      <c r="C43" s="35">
        <f>VLOOKUP(B43,Africa!A$8:E$61,5,FALSE)</f>
        <v>1227658.5786666665</v>
      </c>
      <c r="D43" s="14">
        <f>VLOOKUP(B43,GDP_20Mar18!A$8:E$61,5,FALSE)</f>
        <v>14520.316979086534</v>
      </c>
      <c r="E43" s="19">
        <f t="shared" si="0"/>
        <v>8.4547643170245587E-2</v>
      </c>
      <c r="F43" s="33">
        <f t="shared" si="1"/>
        <v>0.33340622111508722</v>
      </c>
      <c r="H43" s="3">
        <f>_xlfn.IFNA(VLOOKUP(B43, 'CEN-SAD'!$A$8:$E$35, 5, FALSE), " ")</f>
        <v>1114474.8776666669</v>
      </c>
      <c r="I43" s="7">
        <f t="shared" si="2"/>
        <v>7.6752792605824918E-2</v>
      </c>
      <c r="J43" s="34">
        <f t="shared" si="3"/>
        <v>0.66925863238129601</v>
      </c>
      <c r="K43" s="12" t="str">
        <f>_xlfn.IFNA(VLOOKUP(B43, COMESAjul2018!A$8:Q$28,17,0), " ")</f>
        <v xml:space="preserve"> </v>
      </c>
      <c r="L43" s="7" t="str">
        <f t="shared" si="4"/>
        <v xml:space="preserve"> </v>
      </c>
      <c r="M43" s="34" t="str">
        <f t="shared" si="5"/>
        <v/>
      </c>
      <c r="N43" s="12" t="str">
        <f>_xlfn.IFNA(VLOOKUP($B43, EAC!$A$8:$E$37, 5, FALSE), " ")</f>
        <v xml:space="preserve"> </v>
      </c>
      <c r="O43" s="7" t="str">
        <f t="shared" si="6"/>
        <v xml:space="preserve"> </v>
      </c>
      <c r="P43" s="34" t="str">
        <f t="shared" si="7"/>
        <v/>
      </c>
      <c r="Q43" s="12" t="str">
        <f>_xlfn.IFNA(VLOOKUP($B43, ECCAS!$A$8:$E$36, 5, FALSE), " ")</f>
        <v xml:space="preserve"> </v>
      </c>
      <c r="R43" s="7" t="str">
        <f t="shared" si="8"/>
        <v xml:space="preserve"> </v>
      </c>
      <c r="S43" s="34" t="str">
        <f t="shared" si="9"/>
        <v/>
      </c>
      <c r="T43" s="12">
        <f>_xlfn.IFNA(VLOOKUP($B43, ECOWAS!$A$8:$E$36, 5, FALSE), " ")</f>
        <v>1036434.7373333335</v>
      </c>
      <c r="U43" s="7">
        <f t="shared" si="10"/>
        <v>7.1378244622765472E-2</v>
      </c>
      <c r="V43" s="34">
        <f t="shared" si="11"/>
        <v>0.63066439728144996</v>
      </c>
      <c r="W43" s="12" t="str">
        <f>_xlfn.IFNA(VLOOKUP($B43, IGAD!$A$8:$E$36, 5, FALSE), " ")</f>
        <v xml:space="preserve"> </v>
      </c>
      <c r="X43" s="7" t="str">
        <f t="shared" si="12"/>
        <v xml:space="preserve"> </v>
      </c>
      <c r="Y43" s="34" t="str">
        <f t="shared" si="13"/>
        <v/>
      </c>
      <c r="Z43" s="12" t="str">
        <f>_xlfn.IFNA(VLOOKUP($B43, SADC!$A$8:$E$36, 5, FALSE), " ")</f>
        <v xml:space="preserve"> </v>
      </c>
      <c r="AA43" s="7" t="str">
        <f t="shared" si="14"/>
        <v xml:space="preserve"> </v>
      </c>
      <c r="AB43" s="34" t="str">
        <f t="shared" si="15"/>
        <v/>
      </c>
      <c r="AC43" s="12" t="str">
        <f>_xlfn.IFNA(VLOOKUP($B43, UMA!$A$8:$E$36, 5, FALSE), " ")</f>
        <v xml:space="preserve"> </v>
      </c>
      <c r="AD43" s="7" t="str">
        <f t="shared" si="16"/>
        <v xml:space="preserve"> </v>
      </c>
      <c r="AE43" s="33" t="str">
        <f t="shared" si="17"/>
        <v/>
      </c>
      <c r="AG43" s="70" t="str">
        <f t="shared" si="18"/>
        <v/>
      </c>
    </row>
    <row r="44" spans="1:33" x14ac:dyDescent="0.35">
      <c r="A44" s="11">
        <v>42</v>
      </c>
      <c r="B44" s="22" t="s">
        <v>39</v>
      </c>
      <c r="C44" s="35">
        <f>VLOOKUP(B44,Africa!A$8:E$61,5,FALSE)</f>
        <v>45245.549666666659</v>
      </c>
      <c r="D44" s="14">
        <f>VLOOKUP(B44,GDP_20Mar18!A$8:E$61,5,FALSE)</f>
        <v>1384.6652721532</v>
      </c>
      <c r="E44" s="19">
        <f t="shared" si="0"/>
        <v>3.2676164107379065E-2</v>
      </c>
      <c r="F44" s="33">
        <f t="shared" si="1"/>
        <v>0.12756442921812858</v>
      </c>
      <c r="H44" s="3" t="str">
        <f>_xlfn.IFNA(VLOOKUP(B44, 'CEN-SAD'!$A$8:$E$35, 5, FALSE), " ")</f>
        <v xml:space="preserve"> </v>
      </c>
      <c r="I44" s="7" t="str">
        <f t="shared" si="2"/>
        <v xml:space="preserve"> </v>
      </c>
      <c r="J44" s="34" t="str">
        <f t="shared" si="3"/>
        <v/>
      </c>
      <c r="K44" s="12">
        <f>_xlfn.IFNA(VLOOKUP(B44, COMESAjul2018!A$8:Q$28,17,0), " ")</f>
        <v>34619.397333333334</v>
      </c>
      <c r="L44" s="7">
        <f t="shared" si="4"/>
        <v>2.5001997254902646E-2</v>
      </c>
      <c r="M44" s="34">
        <f t="shared" si="5"/>
        <v>0.44550126934578715</v>
      </c>
      <c r="N44" s="12" t="str">
        <f>_xlfn.IFNA(VLOOKUP($B44, EAC!$A$8:$E$37, 5, FALSE), " ")</f>
        <v xml:space="preserve"> </v>
      </c>
      <c r="O44" s="7" t="str">
        <f t="shared" si="6"/>
        <v xml:space="preserve"> </v>
      </c>
      <c r="P44" s="34" t="str">
        <f t="shared" si="7"/>
        <v/>
      </c>
      <c r="Q44" s="12" t="str">
        <f>_xlfn.IFNA(VLOOKUP($B44, ECCAS!$A$8:$E$36, 5, FALSE), " ")</f>
        <v xml:space="preserve"> </v>
      </c>
      <c r="R44" s="7" t="str">
        <f t="shared" si="8"/>
        <v xml:space="preserve"> </v>
      </c>
      <c r="S44" s="34" t="str">
        <f t="shared" si="9"/>
        <v/>
      </c>
      <c r="T44" s="12" t="str">
        <f>_xlfn.IFNA(VLOOKUP($B44, ECOWAS!$A$8:$E$36, 5, FALSE), " ")</f>
        <v xml:space="preserve"> </v>
      </c>
      <c r="U44" s="7" t="str">
        <f t="shared" si="10"/>
        <v xml:space="preserve"> </v>
      </c>
      <c r="V44" s="34" t="str">
        <f t="shared" si="11"/>
        <v/>
      </c>
      <c r="W44" s="12" t="str">
        <f>_xlfn.IFNA(VLOOKUP($B44, IGAD!$A$8:$E$36, 5, FALSE), " ")</f>
        <v xml:space="preserve"> </v>
      </c>
      <c r="X44" s="7" t="str">
        <f t="shared" si="12"/>
        <v xml:space="preserve"> </v>
      </c>
      <c r="Y44" s="34" t="str">
        <f t="shared" si="13"/>
        <v/>
      </c>
      <c r="Z44" s="12">
        <f>_xlfn.IFNA(VLOOKUP($B44, SADC!$A$8:$E$36, 5, FALSE), " ")</f>
        <v>36381.277333333332</v>
      </c>
      <c r="AA44" s="7">
        <f t="shared" si="14"/>
        <v>2.6274420298531245E-2</v>
      </c>
      <c r="AB44" s="34">
        <f t="shared" si="15"/>
        <v>8.4797857145995997E-2</v>
      </c>
      <c r="AC44" s="12" t="str">
        <f>_xlfn.IFNA(VLOOKUP($B44, UMA!$A$8:$E$36, 5, FALSE), " ")</f>
        <v xml:space="preserve"> </v>
      </c>
      <c r="AD44" s="7" t="str">
        <f t="shared" si="16"/>
        <v xml:space="preserve"> </v>
      </c>
      <c r="AE44" s="33" t="str">
        <f t="shared" si="17"/>
        <v/>
      </c>
      <c r="AG44" s="70">
        <f t="shared" si="18"/>
        <v>11</v>
      </c>
    </row>
    <row r="45" spans="1:33" x14ac:dyDescent="0.35">
      <c r="A45" s="11">
        <v>43</v>
      </c>
      <c r="B45" s="22" t="s">
        <v>40</v>
      </c>
      <c r="C45" s="35">
        <f>VLOOKUP(B45,Africa!A$8:E$61,5,FALSE)</f>
        <v>33618.434666666668</v>
      </c>
      <c r="D45" s="14">
        <f>VLOOKUP(B45,GDP_20Mar18!A$8:E$61,5,FALSE)</f>
        <v>4301.6310050521997</v>
      </c>
      <c r="E45" s="19">
        <f t="shared" si="0"/>
        <v>7.8152762585127211E-3</v>
      </c>
      <c r="F45" s="33">
        <f t="shared" si="1"/>
        <v>2.8908871377608135E-2</v>
      </c>
      <c r="H45" s="3">
        <f>_xlfn.IFNA(VLOOKUP(B45, 'CEN-SAD'!$A$8:$E$35, 5, FALSE), " ")</f>
        <v>24960.151999999998</v>
      </c>
      <c r="I45" s="7">
        <f t="shared" si="2"/>
        <v>5.8024856085249253E-3</v>
      </c>
      <c r="J45" s="34">
        <f t="shared" si="3"/>
        <v>4.782235580399441E-2</v>
      </c>
      <c r="K45" s="12" t="str">
        <f>_xlfn.IFNA(VLOOKUP(B45, COMESAjul2018!A$8:Q$28,17,0), " ")</f>
        <v xml:space="preserve"> </v>
      </c>
      <c r="L45" s="7" t="str">
        <f t="shared" si="4"/>
        <v xml:space="preserve"> </v>
      </c>
      <c r="M45" s="34" t="str">
        <f t="shared" si="5"/>
        <v/>
      </c>
      <c r="N45" s="12" t="str">
        <f>_xlfn.IFNA(VLOOKUP($B45, EAC!$A$8:$E$37, 5, FALSE), " ")</f>
        <v xml:space="preserve"> </v>
      </c>
      <c r="O45" s="7" t="str">
        <f t="shared" si="6"/>
        <v xml:space="preserve"> </v>
      </c>
      <c r="P45" s="34" t="str">
        <f t="shared" si="7"/>
        <v/>
      </c>
      <c r="Q45" s="12" t="str">
        <f>_xlfn.IFNA(VLOOKUP($B45, ECCAS!$A$8:$E$36, 5, FALSE), " ")</f>
        <v xml:space="preserve"> </v>
      </c>
      <c r="R45" s="7" t="str">
        <f t="shared" si="8"/>
        <v xml:space="preserve"> </v>
      </c>
      <c r="S45" s="34" t="str">
        <f t="shared" si="9"/>
        <v/>
      </c>
      <c r="T45" s="12">
        <f>_xlfn.IFNA(VLOOKUP($B45, ECOWAS!$A$8:$E$36, 5, FALSE), " ")</f>
        <v>23868.269666666671</v>
      </c>
      <c r="U45" s="7">
        <f t="shared" si="10"/>
        <v>5.5486557630428446E-3</v>
      </c>
      <c r="V45" s="34">
        <f t="shared" si="11"/>
        <v>4.6387139016489047E-2</v>
      </c>
      <c r="W45" s="12" t="str">
        <f>_xlfn.IFNA(VLOOKUP($B45, IGAD!$A$8:$E$36, 5, FALSE), " ")</f>
        <v xml:space="preserve"> </v>
      </c>
      <c r="X45" s="7" t="str">
        <f t="shared" si="12"/>
        <v xml:space="preserve"> </v>
      </c>
      <c r="Y45" s="34" t="str">
        <f t="shared" si="13"/>
        <v/>
      </c>
      <c r="Z45" s="12" t="str">
        <f>_xlfn.IFNA(VLOOKUP($B45, SADC!$A$8:$E$36, 5, FALSE), " ")</f>
        <v xml:space="preserve"> </v>
      </c>
      <c r="AA45" s="7" t="str">
        <f t="shared" si="14"/>
        <v xml:space="preserve"> </v>
      </c>
      <c r="AB45" s="34" t="str">
        <f t="shared" si="15"/>
        <v/>
      </c>
      <c r="AC45" s="12" t="str">
        <f>_xlfn.IFNA(VLOOKUP($B45, UMA!$A$8:$E$36, 5, FALSE), " ")</f>
        <v xml:space="preserve"> </v>
      </c>
      <c r="AD45" s="7" t="str">
        <f t="shared" si="16"/>
        <v xml:space="preserve"> </v>
      </c>
      <c r="AE45" s="33" t="str">
        <f t="shared" si="17"/>
        <v/>
      </c>
      <c r="AG45" s="70" t="str">
        <f t="shared" si="18"/>
        <v/>
      </c>
    </row>
    <row r="46" spans="1:33" x14ac:dyDescent="0.35">
      <c r="A46" s="11">
        <v>44</v>
      </c>
      <c r="B46" s="22" t="s">
        <v>41</v>
      </c>
      <c r="C46" s="35">
        <f>VLOOKUP(B46,Africa!A$8:E$61,5,FALSE)</f>
        <v>3904.4563333333335</v>
      </c>
      <c r="D46" s="14">
        <f>VLOOKUP(B46,GDP_20Mar18!A$8:E$61,5,FALSE)</f>
        <v>1341.6454922256667</v>
      </c>
      <c r="E46" s="19">
        <f t="shared" si="0"/>
        <v>2.9101997181507303E-3</v>
      </c>
      <c r="F46" s="33">
        <f t="shared" si="1"/>
        <v>9.4440370852186661E-3</v>
      </c>
      <c r="H46" s="3">
        <f>_xlfn.IFNA(VLOOKUP(B46, 'CEN-SAD'!$A$8:$E$35, 5, FALSE), " ")</f>
        <v>2064.5083333333337</v>
      </c>
      <c r="I46" s="7">
        <f t="shared" si="2"/>
        <v>1.5387882606071324E-3</v>
      </c>
      <c r="J46" s="34">
        <f t="shared" si="3"/>
        <v>1.0477680122134715E-2</v>
      </c>
      <c r="K46" s="12">
        <f>_xlfn.IFNA(VLOOKUP(B46, COMESAjul2018!A$8:Q$28,17,0), " ")</f>
        <v>1627.9013333333335</v>
      </c>
      <c r="L46" s="7">
        <f t="shared" si="4"/>
        <v>1.2133617582039458E-3</v>
      </c>
      <c r="M46" s="34">
        <f t="shared" si="5"/>
        <v>4.7107182194423801E-3</v>
      </c>
      <c r="N46" s="12" t="str">
        <f>_xlfn.IFNA(VLOOKUP($B46, EAC!$A$8:$E$37, 5, FALSE), " ")</f>
        <v xml:space="preserve"> </v>
      </c>
      <c r="O46" s="7" t="str">
        <f t="shared" si="6"/>
        <v xml:space="preserve"> </v>
      </c>
      <c r="P46" s="34" t="str">
        <f t="shared" si="7"/>
        <v/>
      </c>
      <c r="Q46" s="12" t="str">
        <f>_xlfn.IFNA(VLOOKUP($B46, ECCAS!$A$8:$E$36, 5, FALSE), " ")</f>
        <v xml:space="preserve"> </v>
      </c>
      <c r="R46" s="7" t="str">
        <f t="shared" si="8"/>
        <v xml:space="preserve"> </v>
      </c>
      <c r="S46" s="34" t="str">
        <f t="shared" si="9"/>
        <v/>
      </c>
      <c r="T46" s="12" t="str">
        <f>_xlfn.IFNA(VLOOKUP($B46, ECOWAS!$A$8:$E$36, 5, FALSE), " ")</f>
        <v xml:space="preserve"> </v>
      </c>
      <c r="U46" s="7" t="str">
        <f t="shared" si="10"/>
        <v xml:space="preserve"> </v>
      </c>
      <c r="V46" s="34" t="str">
        <f t="shared" si="11"/>
        <v/>
      </c>
      <c r="W46" s="12">
        <f>_xlfn.IFNA(VLOOKUP($B46, IGAD!$A$8:$E$36, 5, FALSE), " ")</f>
        <v>1685.3789999999999</v>
      </c>
      <c r="X46" s="7">
        <f t="shared" si="12"/>
        <v>1.256202931225976E-3</v>
      </c>
      <c r="Y46" s="34">
        <f t="shared" si="13"/>
        <v>3.8248330099462345E-2</v>
      </c>
      <c r="Z46" s="12" t="str">
        <f>_xlfn.IFNA(VLOOKUP($B46, SADC!$A$8:$E$36, 5, FALSE), " ")</f>
        <v xml:space="preserve"> </v>
      </c>
      <c r="AA46" s="7" t="str">
        <f t="shared" si="14"/>
        <v xml:space="preserve"> </v>
      </c>
      <c r="AB46" s="34" t="str">
        <f t="shared" si="15"/>
        <v/>
      </c>
      <c r="AC46" s="12" t="str">
        <f>_xlfn.IFNA(VLOOKUP($B46, UMA!$A$8:$E$36, 5, FALSE), " ")</f>
        <v xml:space="preserve"> </v>
      </c>
      <c r="AD46" s="7" t="str">
        <f t="shared" si="16"/>
        <v xml:space="preserve"> </v>
      </c>
      <c r="AE46" s="33" t="str">
        <f t="shared" si="17"/>
        <v/>
      </c>
      <c r="AG46" s="70" t="str">
        <f t="shared" si="18"/>
        <v/>
      </c>
    </row>
    <row r="47" spans="1:33" x14ac:dyDescent="0.35">
      <c r="A47" s="11">
        <v>45</v>
      </c>
      <c r="B47" s="22" t="s">
        <v>42</v>
      </c>
      <c r="C47" s="35">
        <f>VLOOKUP(B47,Africa!A$8:E$61,5,FALSE)</f>
        <v>23577417.706999999</v>
      </c>
      <c r="D47" s="14">
        <f>VLOOKUP(B47,GDP_20Mar18!A$8:E$61,5,FALSE)</f>
        <v>321232.67161908117</v>
      </c>
      <c r="E47" s="19">
        <f t="shared" si="0"/>
        <v>7.3396698997535911E-2</v>
      </c>
      <c r="F47" s="33">
        <f t="shared" si="1"/>
        <v>0.28915588603072145</v>
      </c>
      <c r="H47" s="3" t="str">
        <f>_xlfn.IFNA(VLOOKUP(B47, 'CEN-SAD'!$A$8:$E$35, 5, FALSE), " ")</f>
        <v xml:space="preserve"> </v>
      </c>
      <c r="I47" s="7" t="str">
        <f t="shared" si="2"/>
        <v xml:space="preserve"> </v>
      </c>
      <c r="J47" s="34" t="str">
        <f t="shared" si="3"/>
        <v/>
      </c>
      <c r="K47" s="12" t="str">
        <f>_xlfn.IFNA(VLOOKUP(B47, COMESAjul2018!A$8:Q$28,17,0), " ")</f>
        <v xml:space="preserve"> </v>
      </c>
      <c r="L47" s="7" t="str">
        <f t="shared" si="4"/>
        <v xml:space="preserve"> </v>
      </c>
      <c r="M47" s="34" t="str">
        <f t="shared" si="5"/>
        <v/>
      </c>
      <c r="N47" s="12" t="str">
        <f>_xlfn.IFNA(VLOOKUP($B47, EAC!$A$8:$E$37, 5, FALSE), " ")</f>
        <v xml:space="preserve"> </v>
      </c>
      <c r="O47" s="7" t="str">
        <f t="shared" si="6"/>
        <v xml:space="preserve"> </v>
      </c>
      <c r="P47" s="34" t="str">
        <f t="shared" si="7"/>
        <v/>
      </c>
      <c r="Q47" s="12" t="str">
        <f>_xlfn.IFNA(VLOOKUP($B47, ECCAS!$A$8:$E$36, 5, FALSE), " ")</f>
        <v xml:space="preserve"> </v>
      </c>
      <c r="R47" s="7" t="str">
        <f t="shared" si="8"/>
        <v xml:space="preserve"> </v>
      </c>
      <c r="S47" s="34" t="str">
        <f t="shared" si="9"/>
        <v/>
      </c>
      <c r="T47" s="12" t="str">
        <f>_xlfn.IFNA(VLOOKUP($B47, ECOWAS!$A$8:$E$36, 5, FALSE), " ")</f>
        <v xml:space="preserve"> </v>
      </c>
      <c r="U47" s="7" t="str">
        <f t="shared" si="10"/>
        <v xml:space="preserve"> </v>
      </c>
      <c r="V47" s="34" t="str">
        <f t="shared" si="11"/>
        <v/>
      </c>
      <c r="W47" s="12" t="str">
        <f>_xlfn.IFNA(VLOOKUP($B47, IGAD!$A$8:$E$36, 5, FALSE), " ")</f>
        <v xml:space="preserve"> </v>
      </c>
      <c r="X47" s="7" t="str">
        <f t="shared" si="12"/>
        <v xml:space="preserve"> </v>
      </c>
      <c r="Y47" s="34" t="str">
        <f t="shared" si="13"/>
        <v/>
      </c>
      <c r="Z47" s="12">
        <f>_xlfn.IFNA(VLOOKUP($B47, SADC!$A$8:$E$36, 5, FALSE), " ")</f>
        <v>20948169.914000001</v>
      </c>
      <c r="AA47" s="7">
        <f t="shared" si="14"/>
        <v>6.5211828574026284E-2</v>
      </c>
      <c r="AB47" s="34">
        <f t="shared" si="15"/>
        <v>0.21711029884678223</v>
      </c>
      <c r="AC47" s="12" t="str">
        <f>_xlfn.IFNA(VLOOKUP($B47, UMA!$A$8:$E$36, 5, FALSE), " ")</f>
        <v xml:space="preserve"> </v>
      </c>
      <c r="AD47" s="7" t="str">
        <f t="shared" si="16"/>
        <v xml:space="preserve"> </v>
      </c>
      <c r="AE47" s="33" t="str">
        <f t="shared" si="17"/>
        <v/>
      </c>
      <c r="AG47" s="70">
        <f t="shared" si="18"/>
        <v>7</v>
      </c>
    </row>
    <row r="48" spans="1:33" s="13" customFormat="1" x14ac:dyDescent="0.35">
      <c r="A48" s="11">
        <v>46</v>
      </c>
      <c r="B48" s="66" t="s">
        <v>43</v>
      </c>
      <c r="C48" s="35">
        <f>VLOOKUP(B48,Africa!A$8:E$61,5,FALSE)</f>
        <v>8442.2613333333338</v>
      </c>
      <c r="D48" s="14">
        <f>VLOOKUP(B48,GDP_20Mar18!A$8:E$61,5,FALSE)</f>
        <v>11930.216505537333</v>
      </c>
      <c r="E48" s="19">
        <f t="shared" si="0"/>
        <v>7.0763689237449405E-4</v>
      </c>
      <c r="F48" s="33">
        <f t="shared" si="1"/>
        <v>7.0359846626337767E-4</v>
      </c>
      <c r="G48" s="18"/>
      <c r="H48" s="3" t="str">
        <f>_xlfn.IFNA(VLOOKUP(B48, 'CEN-SAD'!$A$8:$E$35, 5, FALSE), " ")</f>
        <v xml:space="preserve"> </v>
      </c>
      <c r="I48" s="7" t="str">
        <f t="shared" si="2"/>
        <v xml:space="preserve"> </v>
      </c>
      <c r="J48" s="34"/>
      <c r="K48" s="12" t="str">
        <f>_xlfn.IFNA(VLOOKUP(B48, COMESAjul2018!A$8:Q$28,17,0), " ")</f>
        <v xml:space="preserve"> </v>
      </c>
      <c r="L48" s="7" t="str">
        <f t="shared" si="4"/>
        <v xml:space="preserve"> </v>
      </c>
      <c r="M48" s="34" t="str">
        <f t="shared" si="5"/>
        <v/>
      </c>
      <c r="N48" s="12">
        <f>_xlfn.IFNA(VLOOKUP($B48, EAC!$A$8:$E$37, 5, FALSE), " ")</f>
        <v>1623.7253333333333</v>
      </c>
      <c r="O48" s="7">
        <f t="shared" si="6"/>
        <v>1.3610191672378213E-4</v>
      </c>
      <c r="P48" s="34">
        <f t="shared" si="7"/>
        <v>0</v>
      </c>
      <c r="Q48" s="12" t="str">
        <f>_xlfn.IFNA(VLOOKUP($B48, ECCAS!$A$8:$E$36, 5, FALSE), " ")</f>
        <v xml:space="preserve"> </v>
      </c>
      <c r="R48" s="7" t="str">
        <f t="shared" si="8"/>
        <v xml:space="preserve"> </v>
      </c>
      <c r="S48" s="34" t="str">
        <f t="shared" si="9"/>
        <v/>
      </c>
      <c r="T48" s="12" t="str">
        <f>_xlfn.IFNA(VLOOKUP($B48, ECOWAS!$A$8:$E$36, 5, FALSE), " ")</f>
        <v xml:space="preserve"> </v>
      </c>
      <c r="U48" s="7" t="str">
        <f t="shared" si="10"/>
        <v xml:space="preserve"> </v>
      </c>
      <c r="V48" s="34" t="str">
        <f t="shared" si="11"/>
        <v/>
      </c>
      <c r="W48" s="12">
        <f>_xlfn.IFNA(VLOOKUP($B48, IGAD!$A$8:$E$36, 5, FALSE), " ")</f>
        <v>1976.9894999999999</v>
      </c>
      <c r="X48" s="7">
        <f t="shared" si="12"/>
        <v>1.6571279314858979E-4</v>
      </c>
      <c r="Y48" s="34">
        <f t="shared" si="13"/>
        <v>0</v>
      </c>
      <c r="Z48" s="12" t="str">
        <f>_xlfn.IFNA(VLOOKUP($B48, SADC!$A$8:$E$36, 5, FALSE), " ")</f>
        <v xml:space="preserve"> </v>
      </c>
      <c r="AA48" s="7" t="str">
        <f t="shared" si="14"/>
        <v xml:space="preserve"> </v>
      </c>
      <c r="AB48" s="34" t="str">
        <f t="shared" si="15"/>
        <v/>
      </c>
      <c r="AC48" s="12" t="str">
        <f>_xlfn.IFNA(VLOOKUP($B48, UMA!$A$8:$E$36, 5, FALSE), " ")</f>
        <v xml:space="preserve"> </v>
      </c>
      <c r="AD48" s="7" t="str">
        <f t="shared" si="16"/>
        <v xml:space="preserve"> </v>
      </c>
      <c r="AE48" s="33" t="str">
        <f t="shared" si="17"/>
        <v/>
      </c>
      <c r="AG48" s="70" t="str">
        <f t="shared" si="18"/>
        <v/>
      </c>
    </row>
    <row r="49" spans="1:33" x14ac:dyDescent="0.35">
      <c r="A49" s="11">
        <v>47</v>
      </c>
      <c r="B49" s="22" t="s">
        <v>44</v>
      </c>
      <c r="C49" s="35">
        <f>VLOOKUP(B49,Africa!A$8:E$61,5,FALSE)</f>
        <v>105538.02</v>
      </c>
      <c r="D49" s="14">
        <f>VLOOKUP(B49,GDP_20Mar18!A$8:E$61,5,FALSE)</f>
        <v>77260.948893015739</v>
      </c>
      <c r="E49" s="19">
        <f t="shared" si="0"/>
        <v>1.3659943543553924E-3</v>
      </c>
      <c r="F49" s="33">
        <f t="shared" ref="F49:F56" si="19">IFERROR((E49-MIN(E$3:E$56))/(MAX(E$3:E$56)-MIN(E$3:E$56)),"")</f>
        <v>3.3161609405016625E-3</v>
      </c>
      <c r="H49" s="3">
        <f>_xlfn.IFNA(VLOOKUP(B49, 'CEN-SAD'!$A$8:$E$35, 5, FALSE), " ")</f>
        <v>48033.902000000002</v>
      </c>
      <c r="I49" s="7">
        <f t="shared" si="2"/>
        <v>6.2170996717259041E-4</v>
      </c>
      <c r="J49" s="34">
        <f t="shared" si="3"/>
        <v>2.4452170628344165E-3</v>
      </c>
      <c r="K49" s="12">
        <f>_xlfn.IFNA(VLOOKUP(B49, COMESAjul2018!A$8:Q$28,17,0), " ")</f>
        <v>297725.87066666671</v>
      </c>
      <c r="L49" s="7">
        <f t="shared" si="4"/>
        <v>3.8535104076825623E-3</v>
      </c>
      <c r="M49" s="34">
        <f t="shared" si="5"/>
        <v>5.3631244931479125E-2</v>
      </c>
      <c r="N49" s="12" t="str">
        <f>_xlfn.IFNA(VLOOKUP($B49, EAC!$A$8:$E$37, 5, FALSE), " ")</f>
        <v xml:space="preserve"> </v>
      </c>
      <c r="O49" s="7" t="str">
        <f t="shared" si="6"/>
        <v xml:space="preserve"> </v>
      </c>
      <c r="P49" s="34" t="str">
        <f t="shared" si="7"/>
        <v/>
      </c>
      <c r="Q49" s="12" t="str">
        <f>_xlfn.IFNA(VLOOKUP($B49, ECCAS!$A$8:$E$36, 5, FALSE), " ")</f>
        <v xml:space="preserve"> </v>
      </c>
      <c r="R49" s="7" t="str">
        <f t="shared" si="8"/>
        <v xml:space="preserve"> </v>
      </c>
      <c r="S49" s="34" t="str">
        <f t="shared" si="9"/>
        <v/>
      </c>
      <c r="T49" s="12" t="str">
        <f>_xlfn.IFNA(VLOOKUP($B49, ECOWAS!$A$8:$E$36, 5, FALSE), " ")</f>
        <v xml:space="preserve"> </v>
      </c>
      <c r="U49" s="7" t="str">
        <f t="shared" si="10"/>
        <v xml:space="preserve"> </v>
      </c>
      <c r="V49" s="34" t="str">
        <f t="shared" si="11"/>
        <v/>
      </c>
      <c r="W49" s="12">
        <f>_xlfn.IFNA(VLOOKUP($B49, IGAD!$A$8:$E$36, 5, FALSE), " ")</f>
        <v>76412.437666666679</v>
      </c>
      <c r="X49" s="7">
        <f t="shared" si="12"/>
        <v>9.8901759247709974E-4</v>
      </c>
      <c r="Y49" s="34">
        <f t="shared" si="13"/>
        <v>2.8876954167332207E-2</v>
      </c>
      <c r="Z49" s="12" t="str">
        <f>_xlfn.IFNA(VLOOKUP($B49, SADC!$A$8:$E$36, 5, FALSE), " ")</f>
        <v xml:space="preserve"> </v>
      </c>
      <c r="AA49" s="7" t="str">
        <f t="shared" si="14"/>
        <v xml:space="preserve"> </v>
      </c>
      <c r="AB49" s="34" t="str">
        <f t="shared" si="15"/>
        <v/>
      </c>
      <c r="AC49" s="12" t="str">
        <f>_xlfn.IFNA(VLOOKUP($B49, UMA!$A$8:$E$36, 5, FALSE), " ")</f>
        <v xml:space="preserve"> </v>
      </c>
      <c r="AD49" s="7" t="str">
        <f t="shared" si="16"/>
        <v xml:space="preserve"> </v>
      </c>
      <c r="AE49" s="33" t="str">
        <f t="shared" si="17"/>
        <v/>
      </c>
      <c r="AG49" s="70" t="str">
        <f t="shared" si="18"/>
        <v/>
      </c>
    </row>
    <row r="50" spans="1:33" x14ac:dyDescent="0.35">
      <c r="A50" s="11">
        <v>48</v>
      </c>
      <c r="B50" s="22" t="s">
        <v>246</v>
      </c>
      <c r="C50" s="35">
        <f>VLOOKUP(B50,Africa!A$8:E$61,5,FALSE)</f>
        <v>1062759.1900000002</v>
      </c>
      <c r="D50" s="14">
        <f>VLOOKUP(B50,GDP_20Mar18!A$8:E$61,5,FALSE)</f>
        <v>4208.4945627436</v>
      </c>
      <c r="E50" s="19">
        <f t="shared" si="0"/>
        <v>0.2525271624224617</v>
      </c>
      <c r="F50" s="33">
        <f t="shared" si="19"/>
        <v>1</v>
      </c>
      <c r="H50" s="3" t="str">
        <f>_xlfn.IFNA(VLOOKUP(B50, 'CEN-SAD'!$A$8:$E$35, 5, FALSE), " ")</f>
        <v xml:space="preserve"> </v>
      </c>
      <c r="I50" s="7" t="str">
        <f t="shared" si="2"/>
        <v xml:space="preserve"> </v>
      </c>
      <c r="J50" s="34" t="str">
        <f t="shared" si="3"/>
        <v/>
      </c>
      <c r="K50" s="12">
        <f>_xlfn.IFNA(VLOOKUP(B50, COMESAjul2018!A$8:Q$28,17,0), " ")</f>
        <v>130199.13066666666</v>
      </c>
      <c r="L50" s="7">
        <f t="shared" si="4"/>
        <v>3.0937222022163501E-2</v>
      </c>
      <c r="M50" s="34">
        <f t="shared" si="5"/>
        <v>0.55547777458009151</v>
      </c>
      <c r="N50" s="12" t="str">
        <f>_xlfn.IFNA(VLOOKUP($B50, EAC!$A$8:$E$37, 5, FALSE), " ")</f>
        <v xml:space="preserve"> </v>
      </c>
      <c r="O50" s="7" t="str">
        <f t="shared" si="6"/>
        <v xml:space="preserve"> </v>
      </c>
      <c r="P50" s="34" t="str">
        <f t="shared" si="7"/>
        <v/>
      </c>
      <c r="Q50" s="12" t="str">
        <f>_xlfn.IFNA(VLOOKUP($B50, ECCAS!$A$8:$E$36, 5, FALSE), " ")</f>
        <v xml:space="preserve"> </v>
      </c>
      <c r="R50" s="7" t="str">
        <f t="shared" si="8"/>
        <v xml:space="preserve"> </v>
      </c>
      <c r="S50" s="34" t="str">
        <f t="shared" si="9"/>
        <v/>
      </c>
      <c r="T50" s="12" t="str">
        <f>_xlfn.IFNA(VLOOKUP($B50, ECOWAS!$A$8:$E$36, 5, FALSE), " ")</f>
        <v xml:space="preserve"> </v>
      </c>
      <c r="U50" s="7" t="str">
        <f t="shared" si="10"/>
        <v xml:space="preserve"> </v>
      </c>
      <c r="V50" s="34" t="str">
        <f t="shared" si="11"/>
        <v/>
      </c>
      <c r="W50" s="12" t="str">
        <f>_xlfn.IFNA(VLOOKUP($B50, IGAD!$A$8:$E$36, 5, FALSE), " ")</f>
        <v xml:space="preserve"> </v>
      </c>
      <c r="X50" s="7" t="str">
        <f t="shared" si="12"/>
        <v xml:space="preserve"> </v>
      </c>
      <c r="Y50" s="34" t="str">
        <f t="shared" si="13"/>
        <v/>
      </c>
      <c r="Z50" s="12">
        <f>_xlfn.IFNA(VLOOKUP($B50, SADC!$A$8:$E$36, 5, FALSE), " ")</f>
        <v>1244046.0829999999</v>
      </c>
      <c r="AA50" s="7">
        <f t="shared" si="14"/>
        <v>0.2956035856653173</v>
      </c>
      <c r="AB50" s="34">
        <f t="shared" si="15"/>
        <v>1</v>
      </c>
      <c r="AC50" s="12" t="str">
        <f>_xlfn.IFNA(VLOOKUP($B50, UMA!$A$8:$E$36, 5, FALSE), " ")</f>
        <v xml:space="preserve"> </v>
      </c>
      <c r="AD50" s="7" t="str">
        <f t="shared" si="16"/>
        <v xml:space="preserve"> </v>
      </c>
      <c r="AE50" s="33" t="str">
        <f t="shared" si="17"/>
        <v/>
      </c>
      <c r="AG50" s="70">
        <f t="shared" si="18"/>
        <v>1</v>
      </c>
    </row>
    <row r="51" spans="1:33" x14ac:dyDescent="0.35">
      <c r="A51" s="11">
        <v>49</v>
      </c>
      <c r="B51" s="36" t="s">
        <v>248</v>
      </c>
      <c r="C51" s="35">
        <f>VLOOKUP(B51,Africa!A$8:E$61,5,FALSE)</f>
        <v>1371702.4739999999</v>
      </c>
      <c r="D51" s="14">
        <f>VLOOKUP(B51,GDP_20Mar18!A$8:E$61,5,FALSE)</f>
        <v>48378.879788451137</v>
      </c>
      <c r="E51" s="19">
        <f t="shared" si="0"/>
        <v>2.8353332693896907E-2</v>
      </c>
      <c r="F51" s="33">
        <f t="shared" si="19"/>
        <v>0.11041012052488315</v>
      </c>
      <c r="H51" s="3" t="str">
        <f>_xlfn.IFNA(VLOOKUP(B51, 'CEN-SAD'!$A$8:$E$35, 5, FALSE), " ")</f>
        <v xml:space="preserve"> </v>
      </c>
      <c r="I51" s="7" t="str">
        <f t="shared" si="2"/>
        <v xml:space="preserve"> </v>
      </c>
      <c r="J51" s="34" t="str">
        <f t="shared" si="3"/>
        <v/>
      </c>
      <c r="K51" s="12" t="str">
        <f>_xlfn.IFNA(VLOOKUP(B51, COMESAjul2018!A$8:Q$28,17,0), " ")</f>
        <v xml:space="preserve"> </v>
      </c>
      <c r="L51" s="7" t="str">
        <f t="shared" si="4"/>
        <v xml:space="preserve"> </v>
      </c>
      <c r="M51" s="34" t="str">
        <f t="shared" si="5"/>
        <v/>
      </c>
      <c r="N51" s="12">
        <f>_xlfn.IFNA(VLOOKUP($B51, EAC!$A$8:$E$37, 5, FALSE), " ")</f>
        <v>500581.96899999998</v>
      </c>
      <c r="O51" s="7">
        <f t="shared" si="6"/>
        <v>1.0347117816471175E-2</v>
      </c>
      <c r="P51" s="34">
        <f t="shared" si="7"/>
        <v>0.27745317575603673</v>
      </c>
      <c r="Q51" s="12" t="str">
        <f>_xlfn.IFNA(VLOOKUP($B51, ECCAS!$A$8:$E$36, 5, FALSE), " ")</f>
        <v xml:space="preserve"> </v>
      </c>
      <c r="R51" s="7" t="str">
        <f t="shared" si="8"/>
        <v xml:space="preserve"> </v>
      </c>
      <c r="S51" s="34" t="str">
        <f t="shared" si="9"/>
        <v/>
      </c>
      <c r="T51" s="12" t="str">
        <f>_xlfn.IFNA(VLOOKUP($B51, ECOWAS!$A$8:$E$36, 5, FALSE), " ")</f>
        <v xml:space="preserve"> </v>
      </c>
      <c r="U51" s="7" t="str">
        <f t="shared" si="10"/>
        <v xml:space="preserve"> </v>
      </c>
      <c r="V51" s="34" t="str">
        <f t="shared" si="11"/>
        <v/>
      </c>
      <c r="W51" s="12" t="str">
        <f>_xlfn.IFNA(VLOOKUP($B51, IGAD!$A$8:$E$36, 5, FALSE), " ")</f>
        <v xml:space="preserve"> </v>
      </c>
      <c r="X51" s="7" t="str">
        <f t="shared" si="12"/>
        <v xml:space="preserve"> </v>
      </c>
      <c r="Y51" s="34" t="str">
        <f t="shared" si="13"/>
        <v/>
      </c>
      <c r="Z51" s="12">
        <f>_xlfn.IFNA(VLOOKUP($B51, SADC!$A$8:$E$36, 5, FALSE), " ")</f>
        <v>915377.54733333329</v>
      </c>
      <c r="AA51" s="7">
        <f t="shared" si="14"/>
        <v>1.8921015768369437E-2</v>
      </c>
      <c r="AB51" s="34">
        <f t="shared" si="15"/>
        <v>5.9810397751795689E-2</v>
      </c>
      <c r="AC51" s="12" t="str">
        <f>_xlfn.IFNA(VLOOKUP($B51, UMA!$A$8:$E$36, 5, FALSE), " ")</f>
        <v xml:space="preserve"> </v>
      </c>
      <c r="AD51" s="7" t="str">
        <f t="shared" si="16"/>
        <v xml:space="preserve"> </v>
      </c>
      <c r="AE51" s="33" t="str">
        <f t="shared" si="17"/>
        <v/>
      </c>
      <c r="AG51" s="70">
        <f t="shared" si="18"/>
        <v>13</v>
      </c>
    </row>
    <row r="52" spans="1:33" x14ac:dyDescent="0.35">
      <c r="A52" s="11">
        <v>50</v>
      </c>
      <c r="B52" s="22" t="s">
        <v>45</v>
      </c>
      <c r="C52" s="35">
        <f>VLOOKUP(B52,Africa!A$8:E$61,5,FALSE)</f>
        <v>619663.53200000001</v>
      </c>
      <c r="D52" s="14">
        <f>VLOOKUP(B52,GDP_20Mar18!A$8:E$61,5,FALSE)</f>
        <v>4399.1997848017663</v>
      </c>
      <c r="E52" s="19">
        <f t="shared" ref="E52:E56" si="20">C52/(D52*1000)</f>
        <v>0.14085823838708039</v>
      </c>
      <c r="F52" s="33">
        <f t="shared" si="19"/>
        <v>0.55686377489275352</v>
      </c>
      <c r="H52" s="3">
        <f>_xlfn.IFNA(VLOOKUP(B52, 'CEN-SAD'!$A$8:$E$36, 5, FALSE), " ")</f>
        <v>503770.08766666666</v>
      </c>
      <c r="I52" s="7">
        <f t="shared" si="2"/>
        <v>0.11451402807553265</v>
      </c>
      <c r="J52" s="34">
        <f t="shared" si="3"/>
        <v>1</v>
      </c>
      <c r="K52" s="12" t="str">
        <f>_xlfn.IFNA(VLOOKUP(B52, COMESAjul2018!A$8:Q$28,17,0), " ")</f>
        <v xml:space="preserve"> </v>
      </c>
      <c r="L52" s="7" t="str">
        <f t="shared" si="4"/>
        <v xml:space="preserve"> </v>
      </c>
      <c r="M52" s="34" t="str">
        <f t="shared" si="5"/>
        <v/>
      </c>
      <c r="N52" s="12" t="str">
        <f>_xlfn.IFNA(VLOOKUP($B52, EAC!$A$8:$E$37, 5, FALSE), " ")</f>
        <v xml:space="preserve"> </v>
      </c>
      <c r="O52" s="7" t="str">
        <f t="shared" si="6"/>
        <v xml:space="preserve"> </v>
      </c>
      <c r="P52" s="34" t="str">
        <f t="shared" si="7"/>
        <v/>
      </c>
      <c r="Q52" s="12" t="str">
        <f>_xlfn.IFNA(VLOOKUP($B52, ECCAS!$A$8:$E$36, 5, FALSE), " ")</f>
        <v xml:space="preserve"> </v>
      </c>
      <c r="R52" s="7" t="str">
        <f t="shared" si="8"/>
        <v xml:space="preserve"> </v>
      </c>
      <c r="S52" s="34" t="str">
        <f t="shared" si="9"/>
        <v/>
      </c>
      <c r="T52" s="12">
        <f>_xlfn.IFNA(VLOOKUP($B52, ECOWAS!$A$8:$E$36, 5, FALSE), " ")</f>
        <v>497068.65966666659</v>
      </c>
      <c r="U52" s="7">
        <f t="shared" si="10"/>
        <v>0.11299069921396288</v>
      </c>
      <c r="V52" s="34">
        <f t="shared" si="11"/>
        <v>1</v>
      </c>
      <c r="W52" s="12" t="str">
        <f>_xlfn.IFNA(VLOOKUP($B52, IGAD!$A$8:$E$36, 5, FALSE), " ")</f>
        <v xml:space="preserve"> </v>
      </c>
      <c r="X52" s="7" t="str">
        <f t="shared" si="12"/>
        <v xml:space="preserve"> </v>
      </c>
      <c r="Y52" s="34" t="str">
        <f t="shared" si="13"/>
        <v/>
      </c>
      <c r="Z52" s="12" t="str">
        <f>_xlfn.IFNA(VLOOKUP($B52, SADC!$A$8:$E$36, 5, FALSE), " ")</f>
        <v xml:space="preserve"> </v>
      </c>
      <c r="AA52" s="7" t="str">
        <f t="shared" si="14"/>
        <v xml:space="preserve"> </v>
      </c>
      <c r="AB52" s="34" t="str">
        <f t="shared" si="15"/>
        <v/>
      </c>
      <c r="AC52" s="12" t="str">
        <f>_xlfn.IFNA(VLOOKUP($B52, UMA!$A$8:$E$36, 5, FALSE), " ")</f>
        <v xml:space="preserve"> </v>
      </c>
      <c r="AD52" s="7" t="str">
        <f t="shared" si="16"/>
        <v xml:space="preserve"> </v>
      </c>
      <c r="AE52" s="33" t="str">
        <f t="shared" si="17"/>
        <v/>
      </c>
      <c r="AG52" s="70" t="str">
        <f t="shared" si="18"/>
        <v/>
      </c>
    </row>
    <row r="53" spans="1:33" x14ac:dyDescent="0.35">
      <c r="A53" s="11">
        <v>51</v>
      </c>
      <c r="B53" s="22" t="s">
        <v>46</v>
      </c>
      <c r="C53" s="35">
        <f>VLOOKUP(B53,Africa!A$8:E$61,5,FALSE)</f>
        <v>1779290.97</v>
      </c>
      <c r="D53" s="14">
        <f>VLOOKUP(B53,GDP_20Mar18!A$8:E$61,5,FALSE)</f>
        <v>44107.347336988401</v>
      </c>
      <c r="E53" s="19">
        <f t="shared" si="20"/>
        <v>4.0340013114048397E-2</v>
      </c>
      <c r="F53" s="33">
        <f t="shared" si="19"/>
        <v>0.1579769110069863</v>
      </c>
      <c r="H53" s="3">
        <f>_xlfn.IFNA(VLOOKUP(B53, 'CEN-SAD'!$A$8:$E$36, 5, FALSE), " ")</f>
        <v>1016192.2916666666</v>
      </c>
      <c r="I53" s="7">
        <f t="shared" si="2"/>
        <v>2.3039070654210216E-2</v>
      </c>
      <c r="J53" s="34">
        <f t="shared" si="3"/>
        <v>0.19879336192108263</v>
      </c>
      <c r="K53" s="12">
        <f>_xlfn.IFNA(VLOOKUP(B53, COMESAjul2018!A$8:Q$28,17,0), " ")</f>
        <v>699409.31166666665</v>
      </c>
      <c r="L53" s="7">
        <f t="shared" si="4"/>
        <v>1.5856979707327405E-2</v>
      </c>
      <c r="M53" s="34">
        <f t="shared" si="5"/>
        <v>0.27604903971222133</v>
      </c>
      <c r="N53" s="12" t="str">
        <f>_xlfn.IFNA(VLOOKUP($B53, EAC!$A$8:$E$37, 5, FALSE), " ")</f>
        <v xml:space="preserve"> </v>
      </c>
      <c r="O53" s="7" t="str">
        <f t="shared" si="6"/>
        <v xml:space="preserve"> </v>
      </c>
      <c r="P53" s="34" t="str">
        <f t="shared" si="7"/>
        <v/>
      </c>
      <c r="Q53" s="12" t="str">
        <f>_xlfn.IFNA(VLOOKUP($B53, ECCAS!$A$8:$E$36, 5, FALSE), " ")</f>
        <v xml:space="preserve"> </v>
      </c>
      <c r="R53" s="7" t="str">
        <f t="shared" si="8"/>
        <v xml:space="preserve"> </v>
      </c>
      <c r="S53" s="34" t="str">
        <f t="shared" si="9"/>
        <v/>
      </c>
      <c r="T53" s="12" t="str">
        <f>_xlfn.IFNA(VLOOKUP($B53, ECOWAS!$A$8:$E$36, 5, FALSE), " ")</f>
        <v xml:space="preserve"> </v>
      </c>
      <c r="U53" s="7" t="str">
        <f t="shared" si="10"/>
        <v xml:space="preserve"> </v>
      </c>
      <c r="V53" s="34" t="str">
        <f t="shared" si="11"/>
        <v/>
      </c>
      <c r="W53" s="12" t="str">
        <f>_xlfn.IFNA(VLOOKUP($B53, IGAD!$A$8:$E$36, 5, FALSE), " ")</f>
        <v xml:space="preserve"> </v>
      </c>
      <c r="X53" s="7" t="str">
        <f t="shared" si="12"/>
        <v xml:space="preserve"> </v>
      </c>
      <c r="Y53" s="34" t="str">
        <f t="shared" si="13"/>
        <v/>
      </c>
      <c r="Z53" s="12" t="str">
        <f>_xlfn.IFNA(VLOOKUP($B53, SADC!$A$8:$E$36, 5, FALSE), " ")</f>
        <v xml:space="preserve"> </v>
      </c>
      <c r="AA53" s="7" t="str">
        <f t="shared" si="14"/>
        <v xml:space="preserve"> </v>
      </c>
      <c r="AB53" s="34" t="str">
        <f t="shared" si="15"/>
        <v/>
      </c>
      <c r="AC53" s="12">
        <f>_xlfn.IFNA(VLOOKUP($B53, UMA!$A$8:$E$36, 5, FALSE), " ")</f>
        <v>1362607.3793333333</v>
      </c>
      <c r="AD53" s="7">
        <f t="shared" si="16"/>
        <v>3.0892979551065663E-2</v>
      </c>
      <c r="AE53" s="33">
        <f t="shared" si="17"/>
        <v>1</v>
      </c>
      <c r="AG53" s="70" t="str">
        <f t="shared" si="18"/>
        <v/>
      </c>
    </row>
    <row r="54" spans="1:33" x14ac:dyDescent="0.35">
      <c r="A54" s="11">
        <v>52</v>
      </c>
      <c r="B54" s="22" t="s">
        <v>47</v>
      </c>
      <c r="C54" s="35">
        <f>VLOOKUP(B54,Africa!A$8:E$61,5,FALSE)</f>
        <v>1274319.6316666666</v>
      </c>
      <c r="D54" s="14">
        <f>VLOOKUP(B54,GDP_20Mar18!A$8:E$61,5,FALSE)</f>
        <v>26154.5482665126</v>
      </c>
      <c r="E54" s="19">
        <f t="shared" si="20"/>
        <v>4.8722677932780907E-2</v>
      </c>
      <c r="F54" s="33">
        <f t="shared" si="19"/>
        <v>0.19124187237560741</v>
      </c>
      <c r="H54" s="3" t="str">
        <f>_xlfn.IFNA(VLOOKUP(B54, 'CEN-SAD'!$A$8:$E$36, 5, FALSE), " ")</f>
        <v xml:space="preserve"> </v>
      </c>
      <c r="I54" s="7" t="str">
        <f t="shared" si="2"/>
        <v xml:space="preserve"> </v>
      </c>
      <c r="J54" s="34" t="str">
        <f t="shared" si="3"/>
        <v/>
      </c>
      <c r="K54" s="12">
        <f>_xlfn.IFNA(VLOOKUP(B54, COMESAjul2018!A$8:Q$28,17,0), " ")</f>
        <v>915864.34733333334</v>
      </c>
      <c r="L54" s="7">
        <f t="shared" si="4"/>
        <v>3.5017402633024067E-2</v>
      </c>
      <c r="M54" s="34">
        <f t="shared" si="5"/>
        <v>0.63108131478338925</v>
      </c>
      <c r="N54" s="12">
        <f>_xlfn.IFNA(VLOOKUP($B54, EAC!$A$8:$E$37, 5, FALSE), " ")</f>
        <v>966116.7263333333</v>
      </c>
      <c r="O54" s="7">
        <f t="shared" si="6"/>
        <v>3.6938765544282659E-2</v>
      </c>
      <c r="P54" s="34">
        <f t="shared" si="7"/>
        <v>1</v>
      </c>
      <c r="Q54" s="12" t="str">
        <f>_xlfn.IFNA(VLOOKUP($B54, ECCAS!$A$8:$E$36, 5, FALSE), " ")</f>
        <v xml:space="preserve"> </v>
      </c>
      <c r="R54" s="7" t="str">
        <f t="shared" si="8"/>
        <v xml:space="preserve"> </v>
      </c>
      <c r="S54" s="34" t="str">
        <f t="shared" si="9"/>
        <v/>
      </c>
      <c r="T54" s="12" t="str">
        <f>_xlfn.IFNA(VLOOKUP($B54, ECOWAS!$A$8:$E$36, 5, FALSE), " ")</f>
        <v xml:space="preserve"> </v>
      </c>
      <c r="U54" s="7" t="str">
        <f t="shared" si="10"/>
        <v xml:space="preserve"> </v>
      </c>
      <c r="V54" s="34" t="str">
        <f t="shared" si="11"/>
        <v/>
      </c>
      <c r="W54" s="12">
        <f>_xlfn.IFNA(VLOOKUP($B54, IGAD!$A$8:$E$36, 5, FALSE), " ")</f>
        <v>694991.53800000006</v>
      </c>
      <c r="X54" s="7">
        <f t="shared" si="12"/>
        <v>2.6572492513275169E-2</v>
      </c>
      <c r="Y54" s="34">
        <f t="shared" si="13"/>
        <v>0.92620299105127157</v>
      </c>
      <c r="Z54" s="12" t="str">
        <f>_xlfn.IFNA(VLOOKUP($B54, SADC!$A$8:$E$36, 5, FALSE), " ")</f>
        <v xml:space="preserve"> </v>
      </c>
      <c r="AA54" s="7" t="str">
        <f t="shared" si="14"/>
        <v xml:space="preserve"> </v>
      </c>
      <c r="AB54" s="34" t="str">
        <f t="shared" si="15"/>
        <v/>
      </c>
      <c r="AC54" s="12" t="str">
        <f>_xlfn.IFNA(VLOOKUP($B54, UMA!$A$8:$E$36, 5, FALSE), " ")</f>
        <v xml:space="preserve"> </v>
      </c>
      <c r="AD54" s="7" t="str">
        <f t="shared" si="16"/>
        <v xml:space="preserve"> </v>
      </c>
      <c r="AE54" s="33" t="str">
        <f t="shared" si="17"/>
        <v/>
      </c>
      <c r="AG54" s="70" t="str">
        <f t="shared" si="18"/>
        <v/>
      </c>
    </row>
    <row r="55" spans="1:33" x14ac:dyDescent="0.35">
      <c r="A55" s="11">
        <v>53</v>
      </c>
      <c r="B55" s="22" t="s">
        <v>48</v>
      </c>
      <c r="C55" s="35">
        <f>VLOOKUP(B55,Africa!A$8:E$61,5,FALSE)</f>
        <v>1867799.449</v>
      </c>
      <c r="D55" s="14">
        <f>VLOOKUP(B55,GDP_20Mar18!A$8:E$61,5,FALSE)</f>
        <v>23152.366047738265</v>
      </c>
      <c r="E55" s="19">
        <f t="shared" si="20"/>
        <v>8.0674236281024228E-2</v>
      </c>
      <c r="F55" s="33">
        <f t="shared" si="19"/>
        <v>0.31803536550757627</v>
      </c>
      <c r="H55" s="3" t="str">
        <f>_xlfn.IFNA(VLOOKUP(B55, 'CEN-SAD'!$A$8:$E$36, 5, FALSE), " ")</f>
        <v xml:space="preserve"> </v>
      </c>
      <c r="I55" s="7" t="str">
        <f t="shared" si="2"/>
        <v xml:space="preserve"> </v>
      </c>
      <c r="J55" s="34" t="str">
        <f t="shared" si="3"/>
        <v/>
      </c>
      <c r="K55" s="12">
        <f>_xlfn.IFNA(VLOOKUP(B55, COMESAjul2018!A$8:Q$28,17,0), " ")</f>
        <v>1271695.7736666666</v>
      </c>
      <c r="L55" s="7">
        <f t="shared" si="4"/>
        <v>5.4927248949180184E-2</v>
      </c>
      <c r="M55" s="34">
        <f t="shared" si="5"/>
        <v>1</v>
      </c>
      <c r="N55" s="12" t="str">
        <f>_xlfn.IFNA(VLOOKUP($B55, EAC!$A$8:$E$37, 5, FALSE), " ")</f>
        <v xml:space="preserve"> </v>
      </c>
      <c r="O55" s="7" t="str">
        <f t="shared" si="6"/>
        <v xml:space="preserve"> </v>
      </c>
      <c r="P55" s="34" t="str">
        <f t="shared" si="7"/>
        <v/>
      </c>
      <c r="Q55" s="12" t="str">
        <f>_xlfn.IFNA(VLOOKUP($B55, ECCAS!$A$8:$E$36, 5, FALSE), " ")</f>
        <v xml:space="preserve"> </v>
      </c>
      <c r="R55" s="7" t="str">
        <f t="shared" si="8"/>
        <v xml:space="preserve"> </v>
      </c>
      <c r="S55" s="34" t="str">
        <f t="shared" si="9"/>
        <v/>
      </c>
      <c r="T55" s="12" t="str">
        <f>_xlfn.IFNA(VLOOKUP($B55, ECOWAS!$A$8:$E$36, 5, FALSE), " ")</f>
        <v xml:space="preserve"> </v>
      </c>
      <c r="U55" s="7" t="str">
        <f t="shared" si="10"/>
        <v xml:space="preserve"> </v>
      </c>
      <c r="V55" s="34" t="str">
        <f t="shared" si="11"/>
        <v/>
      </c>
      <c r="W55" s="12" t="str">
        <f>_xlfn.IFNA(VLOOKUP($B55, IGAD!$A$8:$E$36, 5, FALSE), " ")</f>
        <v xml:space="preserve"> </v>
      </c>
      <c r="X55" s="7" t="str">
        <f t="shared" si="12"/>
        <v xml:space="preserve"> </v>
      </c>
      <c r="Y55" s="34" t="str">
        <f t="shared" si="13"/>
        <v/>
      </c>
      <c r="Z55" s="12">
        <f>_xlfn.IFNA(VLOOKUP($B55, SADC!$A$8:$E$36, 5, FALSE), " ")</f>
        <v>1903704.0646666663</v>
      </c>
      <c r="AA55" s="7">
        <f t="shared" si="14"/>
        <v>8.2225033102076295E-2</v>
      </c>
      <c r="AB55" s="34">
        <f t="shared" si="15"/>
        <v>0.274922534739171</v>
      </c>
      <c r="AC55" s="12" t="str">
        <f>_xlfn.IFNA(VLOOKUP($B55, UMA!$A$8:$E$36, 5, FALSE), " ")</f>
        <v xml:space="preserve"> </v>
      </c>
      <c r="AD55" s="7" t="str">
        <f t="shared" si="16"/>
        <v xml:space="preserve"> </v>
      </c>
      <c r="AE55" s="33" t="str">
        <f t="shared" si="17"/>
        <v/>
      </c>
      <c r="AG55" s="70">
        <f t="shared" si="18"/>
        <v>6</v>
      </c>
    </row>
    <row r="56" spans="1:33" ht="15" thickBot="1" x14ac:dyDescent="0.4">
      <c r="A56" s="11">
        <v>54</v>
      </c>
      <c r="B56" s="22" t="s">
        <v>49</v>
      </c>
      <c r="C56" s="35">
        <f>VLOOKUP(B56,Africa!A$8:E$61,5,FALSE)</f>
        <v>1507587.1606666667</v>
      </c>
      <c r="D56" s="49">
        <f>VLOOKUP(B56,GDP_20Mar18!A$8:E$61,5,FALSE)</f>
        <v>16010.071244333332</v>
      </c>
      <c r="E56" s="32">
        <f t="shared" si="20"/>
        <v>9.4164925168603988E-2</v>
      </c>
      <c r="F56" s="28">
        <f t="shared" si="19"/>
        <v>0.37157051863436946</v>
      </c>
      <c r="H56" s="3" t="str">
        <f>_xlfn.IFNA(VLOOKUP(B56, 'CEN-SAD'!$A$8:$E$36, 5, FALSE), " ")</f>
        <v xml:space="preserve"> </v>
      </c>
      <c r="I56" s="29" t="str">
        <f t="shared" si="2"/>
        <v xml:space="preserve"> </v>
      </c>
      <c r="J56" s="31" t="str">
        <f t="shared" si="3"/>
        <v/>
      </c>
      <c r="K56" s="12">
        <f>_xlfn.IFNA(VLOOKUP(B56, COMESAjul2018!A$8:Q$28,17,0), " ")</f>
        <v>221511.20233333335</v>
      </c>
      <c r="L56" s="29">
        <f t="shared" si="4"/>
        <v>1.3835741200198337E-2</v>
      </c>
      <c r="M56" s="31">
        <f t="shared" si="5"/>
        <v>0.23859658323825272</v>
      </c>
      <c r="N56" s="30" t="str">
        <f>_xlfn.IFNA(VLOOKUP($B56, EAC!$A$8:$E$37, 5, FALSE), " ")</f>
        <v xml:space="preserve"> </v>
      </c>
      <c r="O56" s="29" t="str">
        <f t="shared" si="6"/>
        <v xml:space="preserve"> </v>
      </c>
      <c r="P56" s="31" t="str">
        <f t="shared" si="7"/>
        <v/>
      </c>
      <c r="Q56" s="30" t="str">
        <f>_xlfn.IFNA(VLOOKUP($B56, ECCAS!$A$8:$E$36, 5, FALSE), " ")</f>
        <v xml:space="preserve"> </v>
      </c>
      <c r="R56" s="29" t="str">
        <f t="shared" si="8"/>
        <v xml:space="preserve"> </v>
      </c>
      <c r="S56" s="31" t="str">
        <f t="shared" si="9"/>
        <v/>
      </c>
      <c r="T56" s="30" t="str">
        <f>_xlfn.IFNA(VLOOKUP($B56, ECOWAS!$A$8:$E$36, 5, FALSE), " ")</f>
        <v xml:space="preserve"> </v>
      </c>
      <c r="U56" s="29" t="str">
        <f t="shared" si="10"/>
        <v xml:space="preserve"> </v>
      </c>
      <c r="V56" s="31" t="str">
        <f t="shared" si="11"/>
        <v/>
      </c>
      <c r="W56" s="30" t="str">
        <f>_xlfn.IFNA(VLOOKUP($B56, IGAD!$A$8:$E$36, 5, FALSE), " ")</f>
        <v xml:space="preserve"> </v>
      </c>
      <c r="X56" s="29" t="str">
        <f t="shared" si="12"/>
        <v xml:space="preserve"> </v>
      </c>
      <c r="Y56" s="31" t="str">
        <f t="shared" si="13"/>
        <v/>
      </c>
      <c r="Z56" s="30">
        <f>_xlfn.IFNA(VLOOKUP($B56, SADC!$A$8:$E$36, 5, FALSE), " ")</f>
        <v>1782852.6846666664</v>
      </c>
      <c r="AA56" s="29">
        <f t="shared" si="14"/>
        <v>0.11135819806533942</v>
      </c>
      <c r="AB56" s="31">
        <f t="shared" si="15"/>
        <v>0.3739193699544992</v>
      </c>
      <c r="AC56" s="30" t="str">
        <f>_xlfn.IFNA(VLOOKUP($B56, UMA!$A$8:$E$36, 5, FALSE), " ")</f>
        <v xml:space="preserve"> </v>
      </c>
      <c r="AD56" s="29" t="str">
        <f t="shared" si="16"/>
        <v xml:space="preserve"> </v>
      </c>
      <c r="AE56" s="28" t="str">
        <f t="shared" si="17"/>
        <v/>
      </c>
      <c r="AG56" s="70">
        <f t="shared" si="18"/>
        <v>3</v>
      </c>
    </row>
    <row r="58" spans="1:33" s="23" customFormat="1" x14ac:dyDescent="0.35">
      <c r="A58" s="25"/>
      <c r="B58" s="27" t="s">
        <v>83</v>
      </c>
      <c r="C58" s="25"/>
      <c r="D58" s="25"/>
      <c r="E58" s="26"/>
      <c r="F58" s="23">
        <f>COUNT(F3:F56)</f>
        <v>54</v>
      </c>
      <c r="G58" s="25"/>
      <c r="I58" s="24"/>
      <c r="J58" s="23">
        <f>COUNT(J3:J56)</f>
        <v>29</v>
      </c>
      <c r="L58" s="24"/>
      <c r="M58" s="23">
        <f>COUNT(M3:M56)</f>
        <v>21</v>
      </c>
      <c r="O58" s="24"/>
      <c r="P58" s="23">
        <f>COUNT(P3:P56)</f>
        <v>6</v>
      </c>
      <c r="S58" s="23">
        <f>COUNT(S3:S56)</f>
        <v>11</v>
      </c>
      <c r="V58" s="23">
        <f>COUNT(V3:V56)</f>
        <v>15</v>
      </c>
      <c r="Y58" s="23">
        <f>COUNT(Y3:Y56)</f>
        <v>8</v>
      </c>
      <c r="AB58" s="23">
        <f>COUNT(AB3:AB56)</f>
        <v>16</v>
      </c>
      <c r="AE58" s="23">
        <f>COUNT(AE3:AE56)</f>
        <v>5</v>
      </c>
    </row>
    <row r="59" spans="1:33" x14ac:dyDescent="0.35">
      <c r="B59" s="53" t="s">
        <v>233</v>
      </c>
    </row>
    <row r="60" spans="1:33" x14ac:dyDescent="0.35">
      <c r="B60" s="22"/>
      <c r="F60" s="20"/>
      <c r="G60" s="21"/>
      <c r="J60" s="20"/>
      <c r="M60" s="20"/>
      <c r="P60" s="20"/>
      <c r="S60" s="20"/>
      <c r="V60" s="20"/>
      <c r="Y60" s="20"/>
      <c r="AB60" s="20"/>
      <c r="AE60" s="20"/>
    </row>
  </sheetData>
  <mergeCells count="9">
    <mergeCell ref="E1:F1"/>
    <mergeCell ref="Z1:AA1"/>
    <mergeCell ref="AC1:AD1"/>
    <mergeCell ref="H1:I1"/>
    <mergeCell ref="K1:L1"/>
    <mergeCell ref="N1:O1"/>
    <mergeCell ref="Q1:R1"/>
    <mergeCell ref="T1:U1"/>
    <mergeCell ref="W1:X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zoomScale="70" zoomScaleNormal="70" workbookViewId="0">
      <selection activeCell="A64" sqref="A64"/>
    </sheetView>
  </sheetViews>
  <sheetFormatPr defaultRowHeight="14.5" x14ac:dyDescent="0.35"/>
  <cols>
    <col min="1" max="1" width="79.36328125" bestFit="1" customWidth="1"/>
  </cols>
  <sheetData>
    <row r="1" spans="1:7" x14ac:dyDescent="0.35">
      <c r="A1" s="50" t="s">
        <v>50</v>
      </c>
      <c r="B1" s="50"/>
      <c r="C1" s="50"/>
      <c r="D1" s="50"/>
      <c r="G1" t="s">
        <v>79</v>
      </c>
    </row>
    <row r="2" spans="1:7" x14ac:dyDescent="0.35">
      <c r="A2" s="50" t="s">
        <v>51</v>
      </c>
      <c r="B2" s="50"/>
      <c r="C2" s="50"/>
      <c r="D2" s="50"/>
    </row>
    <row r="4" spans="1:7" x14ac:dyDescent="0.35">
      <c r="A4" s="50" t="s">
        <v>52</v>
      </c>
      <c r="B4" s="50" t="s">
        <v>78</v>
      </c>
      <c r="C4" s="50" t="s">
        <v>54</v>
      </c>
      <c r="D4" s="50" t="s">
        <v>55</v>
      </c>
    </row>
    <row r="6" spans="1:7" x14ac:dyDescent="0.35">
      <c r="A6" s="50" t="s">
        <v>56</v>
      </c>
      <c r="B6" s="50" t="s">
        <v>57</v>
      </c>
      <c r="C6" s="50" t="s">
        <v>58</v>
      </c>
      <c r="D6" s="50" t="s">
        <v>59</v>
      </c>
      <c r="E6" s="16" t="s">
        <v>77</v>
      </c>
    </row>
    <row r="7" spans="1:7" x14ac:dyDescent="0.35">
      <c r="A7" s="50" t="s">
        <v>60</v>
      </c>
      <c r="B7" s="50"/>
      <c r="C7" s="50"/>
      <c r="D7" s="50"/>
    </row>
    <row r="8" spans="1:7" x14ac:dyDescent="0.35">
      <c r="A8" s="50" t="s">
        <v>0</v>
      </c>
      <c r="B8" s="50">
        <v>3588750.2059999998</v>
      </c>
      <c r="C8" s="50">
        <v>2133522.85</v>
      </c>
      <c r="D8" s="50">
        <v>1529941.284</v>
      </c>
      <c r="E8">
        <f t="shared" ref="E8:E39" si="0">AVERAGE(B8:D8)</f>
        <v>2417404.7799999998</v>
      </c>
    </row>
    <row r="9" spans="1:7" x14ac:dyDescent="0.35">
      <c r="A9" s="50" t="s">
        <v>1</v>
      </c>
      <c r="B9" s="50">
        <v>1992848.554</v>
      </c>
      <c r="C9" s="50">
        <v>1376964.388</v>
      </c>
      <c r="D9" s="50">
        <v>1001973.784</v>
      </c>
      <c r="E9">
        <f t="shared" si="0"/>
        <v>1457262.2419999999</v>
      </c>
    </row>
    <row r="10" spans="1:7" x14ac:dyDescent="0.35">
      <c r="A10" s="50" t="s">
        <v>2</v>
      </c>
      <c r="B10" s="50">
        <v>1359211.7560000001</v>
      </c>
      <c r="C10" s="50">
        <v>509197.40700000001</v>
      </c>
      <c r="D10" s="50">
        <v>380421.00099999999</v>
      </c>
      <c r="E10">
        <f t="shared" si="0"/>
        <v>749610.05466666678</v>
      </c>
    </row>
    <row r="11" spans="1:7" x14ac:dyDescent="0.35">
      <c r="A11" s="50" t="s">
        <v>3</v>
      </c>
      <c r="B11" s="50">
        <v>1374988.1969999999</v>
      </c>
      <c r="C11" s="50">
        <v>1481807.4739999999</v>
      </c>
      <c r="D11" s="50">
        <v>1478104.47</v>
      </c>
      <c r="E11">
        <f t="shared" si="0"/>
        <v>1444966.7136666665</v>
      </c>
    </row>
    <row r="12" spans="1:7" x14ac:dyDescent="0.35">
      <c r="A12" s="50" t="s">
        <v>4</v>
      </c>
      <c r="B12" s="50">
        <v>530835.96699999995</v>
      </c>
      <c r="C12" s="50">
        <v>246384.33</v>
      </c>
      <c r="D12" s="50">
        <v>350429.85600000003</v>
      </c>
      <c r="E12">
        <f t="shared" si="0"/>
        <v>375883.38433333329</v>
      </c>
    </row>
    <row r="13" spans="1:7" x14ac:dyDescent="0.35">
      <c r="A13" s="50" t="s">
        <v>5</v>
      </c>
      <c r="B13" s="50">
        <v>31466.784</v>
      </c>
      <c r="C13" s="50">
        <v>25559.591</v>
      </c>
      <c r="D13" s="50">
        <v>25067.274000000001</v>
      </c>
      <c r="E13">
        <f t="shared" si="0"/>
        <v>27364.54966666667</v>
      </c>
    </row>
    <row r="14" spans="1:7" x14ac:dyDescent="0.35">
      <c r="A14" s="50" t="s">
        <v>6</v>
      </c>
      <c r="B14" s="50">
        <v>3375.4540000000002</v>
      </c>
      <c r="C14" s="50">
        <v>10208.295</v>
      </c>
      <c r="D14" s="50">
        <v>5561.4870000000001</v>
      </c>
      <c r="E14">
        <f t="shared" si="0"/>
        <v>6381.7453333333333</v>
      </c>
    </row>
    <row r="15" spans="1:7" x14ac:dyDescent="0.35">
      <c r="A15" s="50" t="s">
        <v>7</v>
      </c>
      <c r="B15" s="50">
        <v>650641.89899999998</v>
      </c>
      <c r="C15" s="50">
        <v>502247.11700000003</v>
      </c>
      <c r="D15" s="50">
        <v>534979.14</v>
      </c>
      <c r="E15">
        <f t="shared" si="0"/>
        <v>562622.71866666665</v>
      </c>
    </row>
    <row r="16" spans="1:7" x14ac:dyDescent="0.35">
      <c r="A16" s="50" t="s">
        <v>8</v>
      </c>
      <c r="B16" s="50">
        <v>11068.040999999999</v>
      </c>
      <c r="C16" s="50">
        <v>9680.9060000000009</v>
      </c>
      <c r="D16" s="50">
        <v>10709.17</v>
      </c>
      <c r="E16">
        <f t="shared" si="0"/>
        <v>10486.038999999999</v>
      </c>
    </row>
    <row r="17" spans="1:5" x14ac:dyDescent="0.35">
      <c r="A17" s="50" t="s">
        <v>9</v>
      </c>
      <c r="B17" s="50">
        <v>9272.8880000000008</v>
      </c>
      <c r="C17" s="50">
        <v>6413.7950000000001</v>
      </c>
      <c r="D17" s="50">
        <v>4277.6880000000001</v>
      </c>
      <c r="E17">
        <f t="shared" si="0"/>
        <v>6654.7903333333334</v>
      </c>
    </row>
    <row r="18" spans="1:5" x14ac:dyDescent="0.35">
      <c r="A18" s="50" t="s">
        <v>10</v>
      </c>
      <c r="B18" s="50">
        <v>1503.7059999999999</v>
      </c>
      <c r="C18" s="50">
        <v>1247.519</v>
      </c>
      <c r="D18" s="50">
        <v>2049.2649999999999</v>
      </c>
      <c r="E18">
        <f t="shared" si="0"/>
        <v>1600.1633333333332</v>
      </c>
    </row>
    <row r="19" spans="1:5" x14ac:dyDescent="0.35">
      <c r="A19" s="50" t="s">
        <v>11</v>
      </c>
      <c r="B19" s="50">
        <v>624661.05500000005</v>
      </c>
      <c r="C19" s="50">
        <v>351231.53399999999</v>
      </c>
      <c r="D19" s="50">
        <v>256251.133</v>
      </c>
      <c r="E19">
        <f t="shared" si="0"/>
        <v>410714.57400000002</v>
      </c>
    </row>
    <row r="20" spans="1:5" x14ac:dyDescent="0.35">
      <c r="A20" s="50" t="s">
        <v>12</v>
      </c>
      <c r="B20" s="50">
        <v>4213662.9160000002</v>
      </c>
      <c r="C20" s="50">
        <v>3301158.8160000001</v>
      </c>
      <c r="D20" s="50">
        <v>3339835.2880000002</v>
      </c>
      <c r="E20">
        <f t="shared" si="0"/>
        <v>3618219.0066666673</v>
      </c>
    </row>
    <row r="21" spans="1:5" x14ac:dyDescent="0.35">
      <c r="A21" s="50" t="s">
        <v>247</v>
      </c>
      <c r="B21" s="50">
        <v>1551267.0060000001</v>
      </c>
      <c r="C21" s="50">
        <v>1268128.0279999999</v>
      </c>
      <c r="D21" s="50">
        <v>229783.21299999999</v>
      </c>
      <c r="E21">
        <f t="shared" si="0"/>
        <v>1016392.749</v>
      </c>
    </row>
    <row r="22" spans="1:5" x14ac:dyDescent="0.35">
      <c r="A22" s="50" t="s">
        <v>13</v>
      </c>
      <c r="B22" s="50">
        <v>55282.267</v>
      </c>
      <c r="C22" s="50">
        <v>55786.991999999998</v>
      </c>
      <c r="D22" s="50">
        <v>59384.798000000003</v>
      </c>
      <c r="E22">
        <f t="shared" si="0"/>
        <v>56818.019</v>
      </c>
    </row>
    <row r="23" spans="1:5" x14ac:dyDescent="0.35">
      <c r="A23" s="50" t="s">
        <v>14</v>
      </c>
      <c r="B23" s="50">
        <v>3443085.8670000001</v>
      </c>
      <c r="C23" s="50">
        <v>3014753.9870000002</v>
      </c>
      <c r="D23" s="50">
        <v>3166127.2340000002</v>
      </c>
      <c r="E23">
        <f t="shared" si="0"/>
        <v>3207989.029333333</v>
      </c>
    </row>
    <row r="24" spans="1:5" x14ac:dyDescent="0.35">
      <c r="A24" s="50" t="s">
        <v>15</v>
      </c>
      <c r="B24" s="50">
        <v>543884.71499999997</v>
      </c>
      <c r="C24" s="50">
        <v>295000.40399999998</v>
      </c>
      <c r="D24" s="50">
        <v>99872.764999999999</v>
      </c>
      <c r="E24">
        <f t="shared" si="0"/>
        <v>312919.29466666665</v>
      </c>
    </row>
    <row r="25" spans="1:5" x14ac:dyDescent="0.35">
      <c r="A25" s="50" t="s">
        <v>16</v>
      </c>
      <c r="B25" s="50">
        <v>12806.501</v>
      </c>
      <c r="C25" s="50">
        <v>13784.526</v>
      </c>
      <c r="D25" s="50">
        <v>8029.1090000000004</v>
      </c>
      <c r="E25">
        <f t="shared" si="0"/>
        <v>11540.045333333333</v>
      </c>
    </row>
    <row r="26" spans="1:5" x14ac:dyDescent="0.35">
      <c r="A26" s="50" t="s">
        <v>17</v>
      </c>
      <c r="B26" s="50">
        <v>786627.98300000001</v>
      </c>
      <c r="C26" s="50">
        <v>731704.82400000002</v>
      </c>
      <c r="D26" s="50">
        <v>684198.06400000001</v>
      </c>
      <c r="E26">
        <f t="shared" si="0"/>
        <v>734176.95700000005</v>
      </c>
    </row>
    <row r="27" spans="1:5" x14ac:dyDescent="0.35">
      <c r="A27" s="50" t="s">
        <v>18</v>
      </c>
      <c r="B27" s="50">
        <v>437637.50300000003</v>
      </c>
      <c r="C27" s="50">
        <v>302334.93400000001</v>
      </c>
      <c r="D27" s="50">
        <v>274179.717</v>
      </c>
      <c r="E27">
        <f t="shared" si="0"/>
        <v>338050.71800000005</v>
      </c>
    </row>
    <row r="28" spans="1:5" x14ac:dyDescent="0.35">
      <c r="A28" s="50" t="s">
        <v>245</v>
      </c>
      <c r="B28" s="50">
        <v>45684.404000000002</v>
      </c>
      <c r="C28" s="50">
        <v>45912.368000000002</v>
      </c>
      <c r="D28" s="50">
        <v>46132.892999999996</v>
      </c>
      <c r="E28">
        <f t="shared" si="0"/>
        <v>45909.888333333329</v>
      </c>
    </row>
    <row r="29" spans="1:5" x14ac:dyDescent="0.35">
      <c r="A29" s="50" t="s">
        <v>19</v>
      </c>
      <c r="B29" s="50">
        <v>2645968.0950000002</v>
      </c>
      <c r="C29" s="50">
        <v>2087822.622</v>
      </c>
      <c r="D29" s="50">
        <v>2292903.3530000001</v>
      </c>
      <c r="E29">
        <f t="shared" si="0"/>
        <v>2342231.3566666669</v>
      </c>
    </row>
    <row r="30" spans="1:5" x14ac:dyDescent="0.35">
      <c r="A30" s="50" t="s">
        <v>20</v>
      </c>
      <c r="B30" s="50">
        <v>193798.80100000001</v>
      </c>
      <c r="C30" s="50">
        <v>151966.80799999999</v>
      </c>
      <c r="D30" s="50">
        <v>223905.31099999999</v>
      </c>
      <c r="E30">
        <f t="shared" si="0"/>
        <v>189890.30666666664</v>
      </c>
    </row>
    <row r="31" spans="1:5" x14ac:dyDescent="0.35">
      <c r="A31" s="50" t="s">
        <v>21</v>
      </c>
      <c r="B31" s="50">
        <v>7789.2430000000004</v>
      </c>
      <c r="C31" s="50">
        <v>11833.058999999999</v>
      </c>
      <c r="D31" s="50">
        <v>12339.847</v>
      </c>
      <c r="E31">
        <f t="shared" si="0"/>
        <v>10654.049666666666</v>
      </c>
    </row>
    <row r="32" spans="1:5" x14ac:dyDescent="0.35">
      <c r="A32" s="50" t="s">
        <v>22</v>
      </c>
      <c r="B32" s="50">
        <v>2507192.66</v>
      </c>
      <c r="C32" s="50">
        <v>2359222.0040000002</v>
      </c>
      <c r="D32" s="50">
        <v>2201059.1719999998</v>
      </c>
      <c r="E32">
        <f t="shared" si="0"/>
        <v>2355824.6120000002</v>
      </c>
    </row>
    <row r="33" spans="1:5" x14ac:dyDescent="0.35">
      <c r="A33" s="50" t="s">
        <v>23</v>
      </c>
      <c r="B33" s="50">
        <v>328137.62099999998</v>
      </c>
      <c r="C33" s="50">
        <v>336412.54599999997</v>
      </c>
      <c r="D33" s="50">
        <v>355652.36900000001</v>
      </c>
      <c r="E33">
        <f t="shared" si="0"/>
        <v>340067.51199999993</v>
      </c>
    </row>
    <row r="34" spans="1:5" x14ac:dyDescent="0.35">
      <c r="A34" s="50" t="s">
        <v>24</v>
      </c>
      <c r="B34" s="50">
        <v>4491.5929999999998</v>
      </c>
      <c r="C34" s="50">
        <v>3428.877</v>
      </c>
      <c r="D34" s="50">
        <v>19488.449000000001</v>
      </c>
      <c r="E34">
        <f t="shared" si="0"/>
        <v>9136.3063333333339</v>
      </c>
    </row>
    <row r="35" spans="1:5" x14ac:dyDescent="0.35">
      <c r="A35" s="50" t="s">
        <v>25</v>
      </c>
      <c r="B35" s="50">
        <v>318866.09700000001</v>
      </c>
      <c r="C35" s="50">
        <v>352252.92300000001</v>
      </c>
      <c r="D35" s="50">
        <v>650705.81900000002</v>
      </c>
      <c r="E35">
        <f t="shared" si="0"/>
        <v>440608.2796666667</v>
      </c>
    </row>
    <row r="36" spans="1:5" x14ac:dyDescent="0.35">
      <c r="A36" s="50" t="s">
        <v>26</v>
      </c>
      <c r="B36" s="50">
        <v>208949.28899999999</v>
      </c>
      <c r="C36" s="50">
        <v>188171.91099999999</v>
      </c>
      <c r="D36" s="50">
        <v>181571.12299999999</v>
      </c>
      <c r="E36">
        <f t="shared" si="0"/>
        <v>192897.44099999999</v>
      </c>
    </row>
    <row r="37" spans="1:5" x14ac:dyDescent="0.35">
      <c r="A37" s="50" t="s">
        <v>27</v>
      </c>
      <c r="B37" s="50">
        <v>421889.03</v>
      </c>
      <c r="C37" s="50">
        <v>323930.64600000001</v>
      </c>
      <c r="D37" s="50">
        <v>473931.77299999999</v>
      </c>
      <c r="E37">
        <f t="shared" si="0"/>
        <v>406583.81633333332</v>
      </c>
    </row>
    <row r="38" spans="1:5" x14ac:dyDescent="0.35">
      <c r="A38" s="50" t="s">
        <v>28</v>
      </c>
      <c r="B38" s="50">
        <v>192677.106</v>
      </c>
      <c r="C38" s="50">
        <v>173898.86900000001</v>
      </c>
      <c r="D38" s="50">
        <v>694507.576</v>
      </c>
      <c r="E38">
        <f t="shared" si="0"/>
        <v>353694.51699999999</v>
      </c>
    </row>
    <row r="39" spans="1:5" x14ac:dyDescent="0.35">
      <c r="A39" s="50" t="s">
        <v>29</v>
      </c>
      <c r="B39" s="50">
        <v>323291.21399999998</v>
      </c>
      <c r="C39" s="50">
        <v>326826.658</v>
      </c>
      <c r="D39" s="50">
        <v>240171.886</v>
      </c>
      <c r="E39">
        <f t="shared" si="0"/>
        <v>296763.25266666664</v>
      </c>
    </row>
    <row r="40" spans="1:5" x14ac:dyDescent="0.35">
      <c r="A40" s="50" t="s">
        <v>30</v>
      </c>
      <c r="B40" s="50">
        <v>426871.91600000003</v>
      </c>
      <c r="C40" s="50">
        <v>462610.00099999999</v>
      </c>
      <c r="D40" s="50">
        <v>430345.288</v>
      </c>
      <c r="E40">
        <f t="shared" ref="E40:E60" si="1">AVERAGE(B40:D40)</f>
        <v>439942.40166666667</v>
      </c>
    </row>
    <row r="41" spans="1:5" x14ac:dyDescent="0.35">
      <c r="A41" s="50" t="s">
        <v>31</v>
      </c>
      <c r="B41" s="50">
        <v>1762821.0449999999</v>
      </c>
      <c r="C41" s="50">
        <v>2002477.0390000001</v>
      </c>
      <c r="D41" s="50">
        <v>2085806.42</v>
      </c>
      <c r="E41">
        <f t="shared" si="1"/>
        <v>1950368.1679999998</v>
      </c>
    </row>
    <row r="42" spans="1:5" x14ac:dyDescent="0.35">
      <c r="A42" s="50" t="s">
        <v>32</v>
      </c>
      <c r="B42" s="50">
        <v>1206604.6359999999</v>
      </c>
      <c r="C42" s="50">
        <v>868690.598</v>
      </c>
      <c r="D42" s="50">
        <v>777922.06</v>
      </c>
      <c r="E42">
        <f t="shared" si="1"/>
        <v>951072.43133333325</v>
      </c>
    </row>
    <row r="43" spans="1:5" x14ac:dyDescent="0.35">
      <c r="A43" s="50" t="s">
        <v>33</v>
      </c>
      <c r="B43" s="50">
        <v>2151152.1570000001</v>
      </c>
      <c r="C43" s="50">
        <v>2248165.9500000002</v>
      </c>
      <c r="D43" s="50">
        <v>1773312.527</v>
      </c>
      <c r="E43">
        <f t="shared" si="1"/>
        <v>2057543.5446666668</v>
      </c>
    </row>
    <row r="44" spans="1:5" x14ac:dyDescent="0.35">
      <c r="A44" s="50" t="s">
        <v>34</v>
      </c>
      <c r="B44" s="50">
        <v>377952.842</v>
      </c>
      <c r="C44" s="50">
        <v>173368.22099999999</v>
      </c>
      <c r="D44" s="50">
        <v>171264.46400000001</v>
      </c>
      <c r="E44">
        <f t="shared" si="1"/>
        <v>240861.84233333333</v>
      </c>
    </row>
    <row r="45" spans="1:5" x14ac:dyDescent="0.35">
      <c r="A45" s="50" t="s">
        <v>35</v>
      </c>
      <c r="B45" s="50">
        <v>10883917.253</v>
      </c>
      <c r="C45" s="50">
        <v>6728268.4819999998</v>
      </c>
      <c r="D45" s="50">
        <v>4484484.7580000004</v>
      </c>
      <c r="E45">
        <f t="shared" si="1"/>
        <v>7365556.8310000002</v>
      </c>
    </row>
    <row r="46" spans="1:5" x14ac:dyDescent="0.35">
      <c r="A46" s="50" t="s">
        <v>36</v>
      </c>
      <c r="B46" s="50">
        <v>363129.35800000001</v>
      </c>
      <c r="C46" s="50">
        <v>243722.177</v>
      </c>
      <c r="D46" s="50">
        <v>250230.92600000001</v>
      </c>
      <c r="E46">
        <f t="shared" si="1"/>
        <v>285694.15366666665</v>
      </c>
    </row>
    <row r="47" spans="1:5" x14ac:dyDescent="0.35">
      <c r="A47" s="50" t="s">
        <v>37</v>
      </c>
      <c r="B47" s="50">
        <v>956.94500000000005</v>
      </c>
      <c r="C47" s="50">
        <v>862.89</v>
      </c>
      <c r="D47" s="50">
        <v>966.55</v>
      </c>
      <c r="E47">
        <f t="shared" si="1"/>
        <v>928.79500000000007</v>
      </c>
    </row>
    <row r="48" spans="1:5" x14ac:dyDescent="0.35">
      <c r="A48" s="50" t="s">
        <v>38</v>
      </c>
      <c r="B48" s="50">
        <v>1284788.138</v>
      </c>
      <c r="C48" s="50">
        <v>1236615.0090000001</v>
      </c>
      <c r="D48" s="50">
        <v>1161572.5889999999</v>
      </c>
      <c r="E48">
        <f t="shared" si="1"/>
        <v>1227658.5786666665</v>
      </c>
    </row>
    <row r="49" spans="1:5" x14ac:dyDescent="0.35">
      <c r="A49" s="50" t="s">
        <v>39</v>
      </c>
      <c r="B49" s="50">
        <v>32845.807999999997</v>
      </c>
      <c r="C49" s="50">
        <v>43840.654999999999</v>
      </c>
      <c r="D49" s="50">
        <v>59050.186000000002</v>
      </c>
      <c r="E49">
        <f t="shared" si="1"/>
        <v>45245.549666666659</v>
      </c>
    </row>
    <row r="50" spans="1:5" x14ac:dyDescent="0.35">
      <c r="A50" s="50" t="s">
        <v>40</v>
      </c>
      <c r="B50" s="50">
        <v>33191.982000000004</v>
      </c>
      <c r="C50" s="50">
        <v>43932.207999999999</v>
      </c>
      <c r="D50" s="50">
        <v>23731.114000000001</v>
      </c>
      <c r="E50">
        <f t="shared" si="1"/>
        <v>33618.434666666668</v>
      </c>
    </row>
    <row r="51" spans="1:5" x14ac:dyDescent="0.35">
      <c r="A51" s="50" t="s">
        <v>41</v>
      </c>
      <c r="B51" s="50">
        <v>1215.0060000000001</v>
      </c>
      <c r="C51" s="50">
        <v>5198.8230000000003</v>
      </c>
      <c r="D51" s="50">
        <v>5299.54</v>
      </c>
      <c r="E51">
        <f t="shared" si="1"/>
        <v>3904.4563333333335</v>
      </c>
    </row>
    <row r="52" spans="1:5" x14ac:dyDescent="0.35">
      <c r="A52" s="50" t="s">
        <v>42</v>
      </c>
      <c r="B52" s="50">
        <v>27628271.210000001</v>
      </c>
      <c r="C52" s="50">
        <v>21740662.116999999</v>
      </c>
      <c r="D52" s="50">
        <v>21363319.794</v>
      </c>
      <c r="E52">
        <f t="shared" si="1"/>
        <v>23577417.706999999</v>
      </c>
    </row>
    <row r="53" spans="1:5" x14ac:dyDescent="0.35">
      <c r="A53" s="50" t="s">
        <v>44</v>
      </c>
      <c r="B53" s="50">
        <v>170622.62400000001</v>
      </c>
      <c r="C53" s="50">
        <v>92045.460999999996</v>
      </c>
      <c r="D53" s="50">
        <v>53945.974999999999</v>
      </c>
      <c r="E53">
        <f t="shared" si="1"/>
        <v>105538.02</v>
      </c>
    </row>
    <row r="54" spans="1:5" x14ac:dyDescent="0.35">
      <c r="A54" s="50" t="s">
        <v>246</v>
      </c>
      <c r="B54" s="50">
        <v>1243484.3389999999</v>
      </c>
      <c r="C54" s="50">
        <v>995956.772</v>
      </c>
      <c r="D54" s="50">
        <v>948836.45900000003</v>
      </c>
      <c r="E54">
        <f t="shared" si="1"/>
        <v>1062759.1900000002</v>
      </c>
    </row>
    <row r="55" spans="1:5" x14ac:dyDescent="0.35">
      <c r="A55" s="50" t="s">
        <v>45</v>
      </c>
      <c r="B55" s="50">
        <v>681508.16599999997</v>
      </c>
      <c r="C55" s="50">
        <v>487018.09299999999</v>
      </c>
      <c r="D55" s="50">
        <v>690464.33700000006</v>
      </c>
      <c r="E55">
        <f t="shared" si="1"/>
        <v>619663.53200000001</v>
      </c>
    </row>
    <row r="56" spans="1:5" x14ac:dyDescent="0.35">
      <c r="A56" s="50" t="s">
        <v>46</v>
      </c>
      <c r="B56" s="50">
        <v>1970637.531</v>
      </c>
      <c r="C56" s="50">
        <v>1712045.5079999999</v>
      </c>
      <c r="D56" s="50">
        <v>1655189.871</v>
      </c>
      <c r="E56">
        <f t="shared" si="1"/>
        <v>1779290.97</v>
      </c>
    </row>
    <row r="57" spans="1:5" x14ac:dyDescent="0.35">
      <c r="A57" s="50" t="s">
        <v>47</v>
      </c>
      <c r="B57" s="50">
        <v>1254607.1429999999</v>
      </c>
      <c r="C57" s="50">
        <v>1271270.5319999999</v>
      </c>
      <c r="D57" s="50">
        <v>1297081.22</v>
      </c>
      <c r="E57">
        <f t="shared" si="1"/>
        <v>1274319.6316666666</v>
      </c>
    </row>
    <row r="58" spans="1:5" x14ac:dyDescent="0.35">
      <c r="A58" s="50" t="s">
        <v>248</v>
      </c>
      <c r="B58" s="50">
        <v>1386816.13</v>
      </c>
      <c r="C58" s="50">
        <v>1486909.7150000001</v>
      </c>
      <c r="D58" s="50">
        <v>1241381.577</v>
      </c>
      <c r="E58">
        <f t="shared" si="1"/>
        <v>1371702.4739999999</v>
      </c>
    </row>
    <row r="59" spans="1:5" x14ac:dyDescent="0.35">
      <c r="A59" s="50" t="s">
        <v>48</v>
      </c>
      <c r="B59" s="50">
        <v>2434268.142</v>
      </c>
      <c r="C59" s="50">
        <v>1894600.1089999999</v>
      </c>
      <c r="D59" s="50">
        <v>1274530.0959999999</v>
      </c>
      <c r="E59">
        <f t="shared" si="1"/>
        <v>1867799.449</v>
      </c>
    </row>
    <row r="60" spans="1:5" x14ac:dyDescent="0.35">
      <c r="A60" s="50" t="s">
        <v>49</v>
      </c>
      <c r="B60" s="50">
        <v>1474035.2250000001</v>
      </c>
      <c r="C60" s="50">
        <v>1439458.007</v>
      </c>
      <c r="D60" s="50">
        <v>1609268.25</v>
      </c>
      <c r="E60">
        <f t="shared" si="1"/>
        <v>1507587.1606666667</v>
      </c>
    </row>
    <row r="61" spans="1:5" x14ac:dyDescent="0.35">
      <c r="A61" s="52" t="s">
        <v>43</v>
      </c>
      <c r="E61" s="64">
        <f>SouthSudanExports_Mar18!AP57</f>
        <v>8442.2613333333338</v>
      </c>
    </row>
    <row r="64" spans="1:5" x14ac:dyDescent="0.35">
      <c r="A64" s="53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topLeftCell="A3" workbookViewId="0">
      <selection activeCell="K14" sqref="K14"/>
    </sheetView>
  </sheetViews>
  <sheetFormatPr defaultRowHeight="14.5" x14ac:dyDescent="0.35"/>
  <cols>
    <col min="1" max="1" width="17.54296875" customWidth="1"/>
  </cols>
  <sheetData>
    <row r="1" spans="1:5" x14ac:dyDescent="0.35">
      <c r="A1" s="15" t="s">
        <v>82</v>
      </c>
      <c r="B1" s="15"/>
      <c r="C1" s="15"/>
      <c r="D1" s="15"/>
    </row>
    <row r="2" spans="1:5" x14ac:dyDescent="0.35">
      <c r="A2" s="15" t="s">
        <v>51</v>
      </c>
      <c r="B2" s="15"/>
      <c r="C2" s="15"/>
      <c r="D2" s="15"/>
    </row>
    <row r="4" spans="1:5" x14ac:dyDescent="0.35">
      <c r="A4" s="15" t="s">
        <v>81</v>
      </c>
      <c r="B4" s="15" t="s">
        <v>80</v>
      </c>
      <c r="C4" s="15"/>
      <c r="D4" s="15"/>
    </row>
    <row r="6" spans="1:5" x14ac:dyDescent="0.35">
      <c r="A6" s="15" t="s">
        <v>56</v>
      </c>
      <c r="B6" s="15" t="s">
        <v>57</v>
      </c>
      <c r="C6" s="15" t="s">
        <v>58</v>
      </c>
      <c r="D6" s="15" t="s">
        <v>59</v>
      </c>
      <c r="E6" s="16" t="s">
        <v>77</v>
      </c>
    </row>
    <row r="7" spans="1:5" x14ac:dyDescent="0.35">
      <c r="A7" s="15" t="s">
        <v>60</v>
      </c>
      <c r="B7" s="15"/>
      <c r="C7" s="15"/>
      <c r="D7" s="15"/>
    </row>
    <row r="8" spans="1:5" x14ac:dyDescent="0.35">
      <c r="A8" s="15" t="s">
        <v>0</v>
      </c>
      <c r="B8" s="15">
        <v>213809.9782387515</v>
      </c>
      <c r="C8" s="15">
        <v>165874.27596455629</v>
      </c>
      <c r="D8" s="15">
        <v>159049.14518720799</v>
      </c>
      <c r="E8">
        <f t="shared" ref="E8:E39" si="0">AVERAGE(B8:D8)</f>
        <v>179577.79979683858</v>
      </c>
    </row>
    <row r="9" spans="1:5" x14ac:dyDescent="0.35">
      <c r="A9" s="15" t="s">
        <v>1</v>
      </c>
      <c r="B9" s="15">
        <v>145712.17532765199</v>
      </c>
      <c r="C9" s="15">
        <v>115143.20513110769</v>
      </c>
      <c r="D9" s="15">
        <v>106917.5357897855</v>
      </c>
      <c r="E9">
        <f t="shared" si="0"/>
        <v>122590.97208284838</v>
      </c>
    </row>
    <row r="10" spans="1:5" x14ac:dyDescent="0.35">
      <c r="A10" s="15" t="s">
        <v>2</v>
      </c>
      <c r="B10" s="15">
        <v>9575.2646083364998</v>
      </c>
      <c r="C10" s="15">
        <v>8457.1885453615996</v>
      </c>
      <c r="D10" s="15">
        <v>8893.6380020207998</v>
      </c>
      <c r="E10">
        <f t="shared" si="0"/>
        <v>8975.3637185729676</v>
      </c>
    </row>
    <row r="11" spans="1:5" x14ac:dyDescent="0.35">
      <c r="A11" s="15" t="s">
        <v>3</v>
      </c>
      <c r="B11" s="15">
        <v>16250.7808655594</v>
      </c>
      <c r="C11" s="15">
        <v>14406.493037661099</v>
      </c>
      <c r="D11" s="15">
        <v>15566.057293607801</v>
      </c>
      <c r="E11">
        <f t="shared" si="0"/>
        <v>15407.777065609434</v>
      </c>
    </row>
    <row r="12" spans="1:5" x14ac:dyDescent="0.35">
      <c r="A12" s="15" t="s">
        <v>4</v>
      </c>
      <c r="B12" s="15">
        <v>12377.3926426366</v>
      </c>
      <c r="C12" s="15">
        <v>10419.317155296099</v>
      </c>
      <c r="D12" s="15">
        <v>11695.117109483201</v>
      </c>
      <c r="E12">
        <f t="shared" si="0"/>
        <v>11497.275635805301</v>
      </c>
    </row>
    <row r="13" spans="1:5" x14ac:dyDescent="0.35">
      <c r="A13" s="15" t="s">
        <v>5</v>
      </c>
      <c r="B13" s="15">
        <v>2705.8266487933001</v>
      </c>
      <c r="C13" s="15">
        <v>2813.9224440936</v>
      </c>
      <c r="D13" s="15">
        <v>2873.6996059533999</v>
      </c>
      <c r="E13">
        <f t="shared" si="0"/>
        <v>2797.8162329467668</v>
      </c>
    </row>
    <row r="14" spans="1:5" x14ac:dyDescent="0.35">
      <c r="A14" s="15" t="s">
        <v>6</v>
      </c>
      <c r="B14" s="15">
        <v>1858.1219839731</v>
      </c>
      <c r="C14" s="15">
        <v>1596.1541254674</v>
      </c>
      <c r="D14" s="15">
        <v>1638.9280991324999</v>
      </c>
      <c r="E14">
        <f t="shared" si="0"/>
        <v>1697.7347361909999</v>
      </c>
    </row>
    <row r="15" spans="1:5" x14ac:dyDescent="0.35">
      <c r="A15" s="15" t="s">
        <v>7</v>
      </c>
      <c r="B15" s="15">
        <v>34942.952068683699</v>
      </c>
      <c r="C15" s="15">
        <v>30916.218152331399</v>
      </c>
      <c r="D15" s="15">
        <v>32217.073815879899</v>
      </c>
      <c r="E15">
        <f t="shared" si="0"/>
        <v>32692.081345631665</v>
      </c>
    </row>
    <row r="16" spans="1:5" x14ac:dyDescent="0.35">
      <c r="A16" s="15" t="s">
        <v>8</v>
      </c>
      <c r="B16" s="15">
        <v>1755.5184125269</v>
      </c>
      <c r="C16" s="15">
        <v>1632.7151884624</v>
      </c>
      <c r="D16" s="15">
        <v>1810.3887398545</v>
      </c>
      <c r="E16">
        <f t="shared" si="0"/>
        <v>1732.8741136146</v>
      </c>
    </row>
    <row r="17" spans="1:5" x14ac:dyDescent="0.35">
      <c r="A17" s="15" t="s">
        <v>9</v>
      </c>
      <c r="B17" s="15">
        <v>14683.1200216494</v>
      </c>
      <c r="C17" s="15">
        <v>11694.6053636835</v>
      </c>
      <c r="D17" s="15">
        <v>11267.2957712727</v>
      </c>
      <c r="E17">
        <f t="shared" si="0"/>
        <v>12548.340385535201</v>
      </c>
    </row>
    <row r="18" spans="1:5" x14ac:dyDescent="0.35">
      <c r="A18" s="15" t="s">
        <v>10</v>
      </c>
      <c r="B18" s="15">
        <v>1312.5729035177001</v>
      </c>
      <c r="C18" s="15">
        <v>1104.4566381981999</v>
      </c>
      <c r="D18" s="15">
        <v>1149.8025730249001</v>
      </c>
      <c r="E18">
        <f t="shared" si="0"/>
        <v>1188.9440382469334</v>
      </c>
    </row>
    <row r="19" spans="1:5" x14ac:dyDescent="0.35">
      <c r="A19" s="15" t="s">
        <v>11</v>
      </c>
      <c r="B19" s="15">
        <v>14077.122975627901</v>
      </c>
      <c r="C19" s="15">
        <v>8492.6344215134995</v>
      </c>
      <c r="D19" s="15">
        <v>7778.0818826944997</v>
      </c>
      <c r="E19">
        <f t="shared" si="0"/>
        <v>10115.946426611967</v>
      </c>
    </row>
    <row r="20" spans="1:5" x14ac:dyDescent="0.35">
      <c r="A20" s="15" t="s">
        <v>12</v>
      </c>
      <c r="B20" s="15">
        <v>35316.494573678399</v>
      </c>
      <c r="C20" s="15">
        <v>32834.755551734699</v>
      </c>
      <c r="D20" s="15">
        <v>36767.7902049412</v>
      </c>
      <c r="E20">
        <f t="shared" si="0"/>
        <v>34973.013443451433</v>
      </c>
    </row>
    <row r="21" spans="1:5" x14ac:dyDescent="0.35">
      <c r="A21" s="15" t="s">
        <v>247</v>
      </c>
      <c r="B21" s="15">
        <v>35909.053414563998</v>
      </c>
      <c r="C21" s="15">
        <v>37917.678437725903</v>
      </c>
      <c r="D21" s="15">
        <v>40337.492608858302</v>
      </c>
      <c r="E21">
        <f t="shared" si="0"/>
        <v>38054.741487049403</v>
      </c>
    </row>
    <row r="22" spans="1:5" x14ac:dyDescent="0.35">
      <c r="A22" s="15" t="s">
        <v>13</v>
      </c>
      <c r="B22" s="15">
        <v>1589.0258598457001</v>
      </c>
      <c r="C22" s="15">
        <v>1736.9345037137</v>
      </c>
      <c r="D22" s="15">
        <v>1891.5203691199999</v>
      </c>
      <c r="E22">
        <f t="shared" si="0"/>
        <v>1739.1602442264666</v>
      </c>
    </row>
    <row r="23" spans="1:5" x14ac:dyDescent="0.35">
      <c r="A23" s="15" t="s">
        <v>14</v>
      </c>
      <c r="B23" s="15">
        <v>296978.84278302232</v>
      </c>
      <c r="C23" s="15">
        <v>317750.34644309408</v>
      </c>
      <c r="D23" s="15">
        <v>270143.81341183808</v>
      </c>
      <c r="E23">
        <f t="shared" si="0"/>
        <v>294957.66754598479</v>
      </c>
    </row>
    <row r="24" spans="1:5" x14ac:dyDescent="0.35">
      <c r="A24" s="15" t="s">
        <v>15</v>
      </c>
      <c r="B24" s="15">
        <v>21736.502785213699</v>
      </c>
      <c r="C24" s="15">
        <v>12597.210591105701</v>
      </c>
      <c r="D24" s="15">
        <v>10677.9405677709</v>
      </c>
      <c r="E24">
        <f t="shared" si="0"/>
        <v>15003.8846480301</v>
      </c>
    </row>
    <row r="25" spans="1:5" x14ac:dyDescent="0.35">
      <c r="A25" s="15" t="s">
        <v>16</v>
      </c>
      <c r="B25" s="15">
        <v>4051.7831264390002</v>
      </c>
      <c r="C25" s="15">
        <v>4782.7730495332999</v>
      </c>
      <c r="D25" s="15">
        <v>5413.8043034324</v>
      </c>
      <c r="E25">
        <f t="shared" si="0"/>
        <v>4749.4534931348999</v>
      </c>
    </row>
    <row r="26" spans="1:5" x14ac:dyDescent="0.35">
      <c r="A26" s="15" t="s">
        <v>17</v>
      </c>
      <c r="B26" s="15">
        <v>54163.013337706398</v>
      </c>
      <c r="C26" s="15">
        <v>63078.725793715101</v>
      </c>
      <c r="D26" s="15">
        <v>70314.560872014496</v>
      </c>
      <c r="E26">
        <f t="shared" si="0"/>
        <v>62518.766667811993</v>
      </c>
    </row>
    <row r="27" spans="1:5" x14ac:dyDescent="0.35">
      <c r="A27" s="15" t="s">
        <v>18</v>
      </c>
      <c r="B27" s="15">
        <v>17412.4992581925</v>
      </c>
      <c r="C27" s="15">
        <v>13660.1462163579</v>
      </c>
      <c r="D27" s="15">
        <v>13863.183525952199</v>
      </c>
      <c r="E27">
        <f t="shared" si="0"/>
        <v>14978.6096668342</v>
      </c>
    </row>
    <row r="28" spans="1:5" x14ac:dyDescent="0.35">
      <c r="A28" s="15" t="s">
        <v>245</v>
      </c>
      <c r="B28" s="15">
        <v>849.12340475040003</v>
      </c>
      <c r="C28" s="15">
        <v>939.32834823170003</v>
      </c>
      <c r="D28" s="15">
        <v>985.83153589860001</v>
      </c>
      <c r="E28">
        <f t="shared" si="0"/>
        <v>924.76109629356677</v>
      </c>
    </row>
    <row r="29" spans="1:5" x14ac:dyDescent="0.35">
      <c r="A29" s="15" t="s">
        <v>19</v>
      </c>
      <c r="B29" s="15">
        <v>39086.961986016198</v>
      </c>
      <c r="C29" s="15">
        <v>37338.176147654398</v>
      </c>
      <c r="D29" s="15">
        <v>42793.869465445801</v>
      </c>
      <c r="E29">
        <f t="shared" si="0"/>
        <v>39739.669199705466</v>
      </c>
    </row>
    <row r="30" spans="1:5" x14ac:dyDescent="0.35">
      <c r="A30" s="15" t="s">
        <v>20</v>
      </c>
      <c r="B30" s="15">
        <v>8778.4370289977996</v>
      </c>
      <c r="C30" s="15">
        <v>8767.1970105551009</v>
      </c>
      <c r="D30" s="15">
        <v>8476.1368108746992</v>
      </c>
      <c r="E30">
        <f t="shared" si="0"/>
        <v>8673.9236168092011</v>
      </c>
    </row>
    <row r="31" spans="1:5" x14ac:dyDescent="0.35">
      <c r="A31" s="15" t="s">
        <v>21</v>
      </c>
      <c r="B31" s="15">
        <v>1027.0138414254</v>
      </c>
      <c r="C31" s="15">
        <v>1014.4607862264</v>
      </c>
      <c r="D31" s="15">
        <v>1122.6432359961</v>
      </c>
      <c r="E31">
        <f t="shared" si="0"/>
        <v>1054.7059545493</v>
      </c>
    </row>
    <row r="32" spans="1:5" x14ac:dyDescent="0.35">
      <c r="A32" s="15" t="s">
        <v>22</v>
      </c>
      <c r="B32" s="15">
        <v>61445.3715532723</v>
      </c>
      <c r="C32" s="15">
        <v>63768.026951259999</v>
      </c>
      <c r="D32" s="15">
        <v>70525.979046410997</v>
      </c>
      <c r="E32">
        <f t="shared" si="0"/>
        <v>65246.459183647763</v>
      </c>
    </row>
    <row r="33" spans="1:5" x14ac:dyDescent="0.35">
      <c r="A33" s="15" t="s">
        <v>23</v>
      </c>
      <c r="B33" s="15">
        <v>2520.9735662943999</v>
      </c>
      <c r="C33" s="15">
        <v>2335.1891984918998</v>
      </c>
      <c r="D33" s="15">
        <v>2241.0170761508998</v>
      </c>
      <c r="E33">
        <f t="shared" si="0"/>
        <v>2365.7266136457333</v>
      </c>
    </row>
    <row r="34" spans="1:5" x14ac:dyDescent="0.35">
      <c r="A34" s="15" t="s">
        <v>24</v>
      </c>
      <c r="B34" s="15">
        <v>2053</v>
      </c>
      <c r="C34" s="15">
        <v>2668.9040719999998</v>
      </c>
      <c r="D34" s="15">
        <v>2756.8178250000001</v>
      </c>
      <c r="E34">
        <f t="shared" si="0"/>
        <v>2492.907299</v>
      </c>
    </row>
    <row r="35" spans="1:5" x14ac:dyDescent="0.35">
      <c r="A35" s="15" t="s">
        <v>25</v>
      </c>
      <c r="B35" s="15">
        <v>30774.213828110202</v>
      </c>
      <c r="C35" s="15">
        <v>37367.036420635603</v>
      </c>
      <c r="D35" s="15">
        <v>42959.534586414302</v>
      </c>
      <c r="E35">
        <f t="shared" si="0"/>
        <v>37033.594945053374</v>
      </c>
    </row>
    <row r="36" spans="1:5" x14ac:dyDescent="0.35">
      <c r="A36" s="15" t="s">
        <v>26</v>
      </c>
      <c r="B36" s="15">
        <v>11866.8601467588</v>
      </c>
      <c r="C36" s="15">
        <v>11406.458709987501</v>
      </c>
      <c r="D36" s="15">
        <v>11222.263845325901</v>
      </c>
      <c r="E36">
        <f t="shared" si="0"/>
        <v>11498.5275673574</v>
      </c>
    </row>
    <row r="37" spans="1:5" x14ac:dyDescent="0.35">
      <c r="A37" s="15" t="s">
        <v>27</v>
      </c>
      <c r="B37" s="15">
        <v>5965.3595984018002</v>
      </c>
      <c r="C37" s="15">
        <v>6430.4258419676999</v>
      </c>
      <c r="D37" s="15">
        <v>5318.1976577155001</v>
      </c>
      <c r="E37">
        <f t="shared" si="0"/>
        <v>5904.6610326950004</v>
      </c>
    </row>
    <row r="38" spans="1:5" x14ac:dyDescent="0.35">
      <c r="A38" s="15" t="s">
        <v>28</v>
      </c>
      <c r="B38" s="15">
        <v>14388.3854642769</v>
      </c>
      <c r="C38" s="15">
        <v>13037.9674478699</v>
      </c>
      <c r="D38" s="15">
        <v>14001.6967478242</v>
      </c>
      <c r="E38">
        <f t="shared" si="0"/>
        <v>13809.349886657001</v>
      </c>
    </row>
    <row r="39" spans="1:5" x14ac:dyDescent="0.35">
      <c r="A39" s="15" t="s">
        <v>29</v>
      </c>
      <c r="B39" s="15">
        <v>5361.8242073502997</v>
      </c>
      <c r="C39" s="15">
        <v>4783.2938917778001</v>
      </c>
      <c r="D39" s="15">
        <v>4667.1193199248</v>
      </c>
      <c r="E39">
        <f t="shared" si="0"/>
        <v>4937.4124730176336</v>
      </c>
    </row>
    <row r="40" spans="1:5" x14ac:dyDescent="0.35">
      <c r="A40" s="15" t="s">
        <v>30</v>
      </c>
      <c r="B40" s="15">
        <v>12803.438964957701</v>
      </c>
      <c r="C40" s="15">
        <v>11681.7612610428</v>
      </c>
      <c r="D40" s="15">
        <v>12216.2350241241</v>
      </c>
      <c r="E40">
        <f t="shared" ref="E40:E61" si="1">AVERAGE(B40:D40)</f>
        <v>12233.811750041534</v>
      </c>
    </row>
    <row r="41" spans="1:5" x14ac:dyDescent="0.35">
      <c r="A41" s="15" t="s">
        <v>31</v>
      </c>
      <c r="B41" s="15">
        <v>110080.76815340749</v>
      </c>
      <c r="C41" s="15">
        <v>101186.5791467119</v>
      </c>
      <c r="D41" s="15">
        <v>103606.57489614389</v>
      </c>
      <c r="E41">
        <f t="shared" si="1"/>
        <v>104957.97406542111</v>
      </c>
    </row>
    <row r="42" spans="1:5" x14ac:dyDescent="0.35">
      <c r="A42" s="15" t="s">
        <v>32</v>
      </c>
      <c r="B42" s="15">
        <v>16961.1336993601</v>
      </c>
      <c r="C42" s="15">
        <v>14798.4490962072</v>
      </c>
      <c r="D42" s="15">
        <v>10930.1315678309</v>
      </c>
      <c r="E42">
        <f t="shared" si="1"/>
        <v>14229.904787799402</v>
      </c>
    </row>
    <row r="43" spans="1:5" x14ac:dyDescent="0.35">
      <c r="A43" s="15" t="s">
        <v>33</v>
      </c>
      <c r="B43" s="15">
        <v>12786.130921923201</v>
      </c>
      <c r="C43" s="15">
        <v>11571.112427840601</v>
      </c>
      <c r="D43" s="15">
        <v>10947.2772456845</v>
      </c>
      <c r="E43">
        <f t="shared" si="1"/>
        <v>11768.173531816101</v>
      </c>
    </row>
    <row r="44" spans="1:5" x14ac:dyDescent="0.35">
      <c r="A44" s="15" t="s">
        <v>34</v>
      </c>
      <c r="B44" s="15">
        <v>8229.7328922240995</v>
      </c>
      <c r="C44" s="15">
        <v>7217.6169662131997</v>
      </c>
      <c r="D44" s="15">
        <v>7528.2858190654997</v>
      </c>
      <c r="E44">
        <f t="shared" si="1"/>
        <v>7658.5452258342666</v>
      </c>
    </row>
    <row r="45" spans="1:5" x14ac:dyDescent="0.35">
      <c r="A45" s="15" t="s">
        <v>35</v>
      </c>
      <c r="B45" s="15">
        <v>568498.78818998428</v>
      </c>
      <c r="C45" s="15">
        <v>494582.60394897551</v>
      </c>
      <c r="D45" s="15">
        <v>404649.12539882929</v>
      </c>
      <c r="E45">
        <f t="shared" si="1"/>
        <v>489243.50584592973</v>
      </c>
    </row>
    <row r="46" spans="1:5" x14ac:dyDescent="0.35">
      <c r="A46" s="15" t="s">
        <v>36</v>
      </c>
      <c r="B46" s="15">
        <v>8016.2881242827998</v>
      </c>
      <c r="C46" s="15">
        <v>8279.0652913580998</v>
      </c>
      <c r="D46" s="15">
        <v>8473.7848274650005</v>
      </c>
      <c r="E46">
        <f t="shared" si="1"/>
        <v>8256.3794143686337</v>
      </c>
    </row>
    <row r="47" spans="1:5" x14ac:dyDescent="0.35">
      <c r="A47" s="15" t="s">
        <v>37</v>
      </c>
      <c r="B47" s="15">
        <v>348.89983321800003</v>
      </c>
      <c r="C47" s="15">
        <v>315.8808171252</v>
      </c>
      <c r="D47" s="15">
        <v>342.78169541940002</v>
      </c>
      <c r="E47">
        <f t="shared" si="1"/>
        <v>335.8541152542</v>
      </c>
    </row>
    <row r="48" spans="1:5" x14ac:dyDescent="0.35">
      <c r="A48" s="15" t="s">
        <v>38</v>
      </c>
      <c r="B48" s="15">
        <v>15280.030481351099</v>
      </c>
      <c r="C48" s="15">
        <v>13676.399924945101</v>
      </c>
      <c r="D48" s="15">
        <v>14604.5205309634</v>
      </c>
      <c r="E48">
        <f t="shared" si="1"/>
        <v>14520.316979086534</v>
      </c>
    </row>
    <row r="49" spans="1:5" x14ac:dyDescent="0.35">
      <c r="A49" s="15" t="s">
        <v>39</v>
      </c>
      <c r="B49" s="15">
        <v>1342.9937935624</v>
      </c>
      <c r="C49" s="15">
        <v>1377.1757055864</v>
      </c>
      <c r="D49" s="15">
        <v>1433.8263173108001</v>
      </c>
      <c r="E49">
        <f t="shared" si="1"/>
        <v>1384.6652721532</v>
      </c>
    </row>
    <row r="50" spans="1:5" x14ac:dyDescent="0.35">
      <c r="A50" s="15" t="s">
        <v>40</v>
      </c>
      <c r="B50" s="15">
        <v>5015.4017776218998</v>
      </c>
      <c r="C50" s="15">
        <v>4214.7344530291002</v>
      </c>
      <c r="D50" s="15">
        <v>3674.7567845056001</v>
      </c>
      <c r="E50">
        <f t="shared" si="1"/>
        <v>4301.6310050521997</v>
      </c>
    </row>
    <row r="51" spans="1:5" x14ac:dyDescent="0.35">
      <c r="A51" s="15" t="s">
        <v>41</v>
      </c>
      <c r="B51" s="15">
        <v>1374.6084852344</v>
      </c>
      <c r="C51" s="15">
        <v>1332.2704722881001</v>
      </c>
      <c r="D51" s="15">
        <v>1318.0575191544999</v>
      </c>
      <c r="E51">
        <f t="shared" si="1"/>
        <v>1341.6454922256667</v>
      </c>
    </row>
    <row r="52" spans="1:5" x14ac:dyDescent="0.35">
      <c r="A52" s="15" t="s">
        <v>42</v>
      </c>
      <c r="B52" s="15">
        <v>350852.10028709611</v>
      </c>
      <c r="C52" s="15">
        <v>317405.90475166938</v>
      </c>
      <c r="D52" s="15">
        <v>295440.00981847802</v>
      </c>
      <c r="E52">
        <f t="shared" si="1"/>
        <v>321232.67161908117</v>
      </c>
    </row>
    <row r="53" spans="1:5" x14ac:dyDescent="0.35">
      <c r="A53" s="15" t="s">
        <v>43</v>
      </c>
      <c r="B53" s="15">
        <v>15847.8983050847</v>
      </c>
      <c r="C53" s="15">
        <v>13408.299385992999</v>
      </c>
      <c r="D53" s="15">
        <v>6534.4518255343</v>
      </c>
      <c r="E53">
        <f t="shared" si="1"/>
        <v>11930.216505537333</v>
      </c>
    </row>
    <row r="54" spans="1:5" x14ac:dyDescent="0.35">
      <c r="A54" s="15" t="s">
        <v>44</v>
      </c>
      <c r="B54" s="15">
        <v>69349.6337765098</v>
      </c>
      <c r="C54" s="15">
        <v>79545.817007996695</v>
      </c>
      <c r="D54" s="15">
        <v>82887.395894540707</v>
      </c>
      <c r="E54">
        <f t="shared" si="1"/>
        <v>77260.948893015739</v>
      </c>
    </row>
    <row r="55" spans="1:5" x14ac:dyDescent="0.35">
      <c r="A55" s="15" t="s">
        <v>246</v>
      </c>
      <c r="B55" s="15">
        <v>4462.3640714536996</v>
      </c>
      <c r="C55" s="15">
        <v>4156.1175690890004</v>
      </c>
      <c r="D55" s="15">
        <v>4007.0020476881</v>
      </c>
      <c r="E55">
        <f t="shared" si="1"/>
        <v>4208.4945627436</v>
      </c>
    </row>
    <row r="56" spans="1:5" x14ac:dyDescent="0.35">
      <c r="A56" s="15" t="s">
        <v>45</v>
      </c>
      <c r="B56" s="15">
        <v>4569.1518569769996</v>
      </c>
      <c r="C56" s="15">
        <v>4179.1851521567996</v>
      </c>
      <c r="D56" s="15">
        <v>4449.2623452714997</v>
      </c>
      <c r="E56">
        <f t="shared" si="1"/>
        <v>4399.1997848017663</v>
      </c>
    </row>
    <row r="57" spans="1:5" x14ac:dyDescent="0.35">
      <c r="A57" s="15" t="s">
        <v>46</v>
      </c>
      <c r="B57" s="15">
        <v>47603.928902764099</v>
      </c>
      <c r="C57" s="15">
        <v>43014.5517109539</v>
      </c>
      <c r="D57" s="15">
        <v>41703.561397247198</v>
      </c>
      <c r="E57">
        <f t="shared" si="1"/>
        <v>44107.347336988401</v>
      </c>
    </row>
    <row r="58" spans="1:5" x14ac:dyDescent="0.35">
      <c r="A58" s="15" t="s">
        <v>47</v>
      </c>
      <c r="B58" s="15">
        <v>27948.5733127026</v>
      </c>
      <c r="C58" s="15">
        <v>25207.229020245701</v>
      </c>
      <c r="D58" s="15">
        <v>25307.8424665895</v>
      </c>
      <c r="E58">
        <f t="shared" si="1"/>
        <v>26154.5482665126</v>
      </c>
    </row>
    <row r="59" spans="1:5" x14ac:dyDescent="0.35">
      <c r="A59" s="15" t="s">
        <v>248</v>
      </c>
      <c r="B59" s="15">
        <v>49488.302779447702</v>
      </c>
      <c r="C59" s="15">
        <v>46788.075843425599</v>
      </c>
      <c r="D59" s="15">
        <v>48860.260742480103</v>
      </c>
      <c r="E59">
        <f t="shared" si="1"/>
        <v>48378.879788451137</v>
      </c>
    </row>
    <row r="60" spans="1:5" x14ac:dyDescent="0.35">
      <c r="A60" s="15" t="s">
        <v>48</v>
      </c>
      <c r="B60" s="15">
        <v>27150.5751615646</v>
      </c>
      <c r="C60" s="15">
        <v>21243.459004701301</v>
      </c>
      <c r="D60" s="15">
        <v>21063.063976948899</v>
      </c>
      <c r="E60">
        <f t="shared" si="1"/>
        <v>23152.366047738265</v>
      </c>
    </row>
    <row r="61" spans="1:5" x14ac:dyDescent="0.35">
      <c r="A61" s="15" t="s">
        <v>49</v>
      </c>
      <c r="B61" s="15">
        <v>15834.069867</v>
      </c>
      <c r="C61" s="15">
        <v>16072.380218</v>
      </c>
      <c r="D61" s="15">
        <v>16123.763648</v>
      </c>
      <c r="E61">
        <f t="shared" si="1"/>
        <v>16010.071244333332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zoomScale="90" zoomScaleNormal="90" workbookViewId="0">
      <selection activeCell="B4" sqref="B4"/>
    </sheetView>
  </sheetViews>
  <sheetFormatPr defaultRowHeight="12.5" x14ac:dyDescent="0.25"/>
  <cols>
    <col min="1" max="1" width="79.36328125" style="1" bestFit="1" customWidth="1"/>
    <col min="2" max="16384" width="8.7265625" style="1"/>
  </cols>
  <sheetData>
    <row r="1" spans="1:5" x14ac:dyDescent="0.25">
      <c r="A1" s="1" t="s">
        <v>50</v>
      </c>
    </row>
    <row r="2" spans="1:5" x14ac:dyDescent="0.25">
      <c r="A2" s="1" t="s">
        <v>51</v>
      </c>
    </row>
    <row r="4" spans="1:5" x14ac:dyDescent="0.25">
      <c r="A4" s="1" t="s">
        <v>52</v>
      </c>
      <c r="B4" s="1" t="s">
        <v>53</v>
      </c>
      <c r="C4" s="1" t="s">
        <v>54</v>
      </c>
      <c r="D4" s="1" t="s">
        <v>55</v>
      </c>
    </row>
    <row r="6" spans="1:5" x14ac:dyDescent="0.25">
      <c r="A6" s="1" t="s">
        <v>56</v>
      </c>
      <c r="B6" s="1" t="s">
        <v>57</v>
      </c>
      <c r="C6" s="1" t="s">
        <v>58</v>
      </c>
      <c r="D6" s="1" t="s">
        <v>59</v>
      </c>
    </row>
    <row r="7" spans="1:5" x14ac:dyDescent="0.25">
      <c r="A7" s="1" t="s">
        <v>60</v>
      </c>
    </row>
    <row r="8" spans="1:5" ht="14.5" x14ac:dyDescent="0.35">
      <c r="A8" t="s">
        <v>2</v>
      </c>
      <c r="B8" s="1">
        <v>1183805.4280000001</v>
      </c>
      <c r="C8" s="1">
        <v>467289.11900000001</v>
      </c>
      <c r="D8" s="1">
        <v>355722.51500000001</v>
      </c>
      <c r="E8" s="1">
        <f t="shared" ref="E8:E37" si="0">AVERAGE(B8:D8)</f>
        <v>668939.02066666668</v>
      </c>
    </row>
    <row r="9" spans="1:5" ht="14.5" x14ac:dyDescent="0.35">
      <c r="A9" t="s">
        <v>4</v>
      </c>
      <c r="B9" s="1">
        <v>470595.60200000001</v>
      </c>
      <c r="C9" s="1">
        <v>198553.552</v>
      </c>
      <c r="D9" s="1">
        <v>228812.772</v>
      </c>
      <c r="E9" s="1">
        <f t="shared" si="0"/>
        <v>299320.64199999999</v>
      </c>
    </row>
    <row r="10" spans="1:5" x14ac:dyDescent="0.25">
      <c r="A10" s="51" t="s">
        <v>6</v>
      </c>
      <c r="B10" s="51">
        <v>3010.9090000000001</v>
      </c>
      <c r="C10" s="51">
        <v>2143.991</v>
      </c>
      <c r="D10" s="51">
        <v>2110.5300000000002</v>
      </c>
      <c r="E10" s="1">
        <f t="shared" si="0"/>
        <v>2421.81</v>
      </c>
    </row>
    <row r="11" spans="1:5" ht="14.5" x14ac:dyDescent="0.35">
      <c r="A11" t="s">
        <v>8</v>
      </c>
      <c r="B11" s="1">
        <v>10500.339</v>
      </c>
      <c r="C11" s="1">
        <v>9024.7939999999999</v>
      </c>
      <c r="D11" s="1">
        <v>10077.521000000001</v>
      </c>
      <c r="E11" s="1">
        <f t="shared" si="0"/>
        <v>9867.5513333333347</v>
      </c>
    </row>
    <row r="12" spans="1:5" ht="14.5" x14ac:dyDescent="0.35">
      <c r="A12" t="s">
        <v>9</v>
      </c>
      <c r="B12" s="1">
        <v>7401.7169999999996</v>
      </c>
      <c r="C12" s="1">
        <v>5126.4269999999997</v>
      </c>
      <c r="D12" s="1">
        <v>3479.223</v>
      </c>
      <c r="E12" s="1">
        <f t="shared" si="0"/>
        <v>5335.7889999999998</v>
      </c>
    </row>
    <row r="13" spans="1:5" ht="14.5" x14ac:dyDescent="0.35">
      <c r="A13" t="s">
        <v>10</v>
      </c>
      <c r="B13" s="1">
        <v>423.47399999999999</v>
      </c>
      <c r="C13" s="1">
        <v>271.45299999999997</v>
      </c>
      <c r="D13" s="1">
        <v>526.84100000000001</v>
      </c>
      <c r="E13" s="1">
        <f t="shared" si="0"/>
        <v>407.25600000000003</v>
      </c>
    </row>
    <row r="14" spans="1:5" ht="14.5" x14ac:dyDescent="0.35">
      <c r="A14" t="s">
        <v>12</v>
      </c>
      <c r="B14" s="1">
        <v>2745590.3149999999</v>
      </c>
      <c r="C14" s="1">
        <v>2614090.79</v>
      </c>
      <c r="D14" s="1">
        <v>2663210.301</v>
      </c>
      <c r="E14" s="1">
        <f t="shared" si="0"/>
        <v>2674297.1353333336</v>
      </c>
    </row>
    <row r="15" spans="1:5" ht="14.5" x14ac:dyDescent="0.35">
      <c r="A15" t="s">
        <v>13</v>
      </c>
      <c r="B15" s="1">
        <v>17535.868999999999</v>
      </c>
      <c r="C15" s="1">
        <v>19161.675999999999</v>
      </c>
      <c r="D15" s="1">
        <v>19620.878000000001</v>
      </c>
      <c r="E15" s="1">
        <f t="shared" si="0"/>
        <v>18772.807666666664</v>
      </c>
    </row>
    <row r="16" spans="1:5" ht="14.5" x14ac:dyDescent="0.35">
      <c r="A16" t="s">
        <v>14</v>
      </c>
      <c r="B16" s="1">
        <v>2347844.3229999999</v>
      </c>
      <c r="C16" s="1">
        <v>2018402.76</v>
      </c>
      <c r="D16" s="1">
        <v>2067606.3659999999</v>
      </c>
      <c r="E16" s="1">
        <f t="shared" si="0"/>
        <v>2144617.816333333</v>
      </c>
    </row>
    <row r="17" spans="1:5" ht="14.5" x14ac:dyDescent="0.35">
      <c r="A17" t="s">
        <v>16</v>
      </c>
      <c r="B17" s="1">
        <v>9739.1939999999995</v>
      </c>
      <c r="C17" s="1">
        <v>11462.700999999999</v>
      </c>
      <c r="D17" s="1">
        <v>6401.8710000000001</v>
      </c>
      <c r="E17" s="1">
        <f t="shared" si="0"/>
        <v>9201.2553333333326</v>
      </c>
    </row>
    <row r="18" spans="1:5" ht="14.5" x14ac:dyDescent="0.35">
      <c r="A18" t="s">
        <v>245</v>
      </c>
      <c r="B18" s="1">
        <v>44720.182000000001</v>
      </c>
      <c r="C18" s="1">
        <v>45094.373</v>
      </c>
      <c r="D18" s="1">
        <v>45235.275999999998</v>
      </c>
      <c r="E18" s="1">
        <f t="shared" si="0"/>
        <v>45016.610333333338</v>
      </c>
    </row>
    <row r="19" spans="1:5" ht="14.5" x14ac:dyDescent="0.35">
      <c r="A19" t="s">
        <v>19</v>
      </c>
      <c r="B19" s="1">
        <v>831150.01699999999</v>
      </c>
      <c r="C19" s="1">
        <v>661137.17799999996</v>
      </c>
      <c r="D19" s="1">
        <v>722818.24600000004</v>
      </c>
      <c r="E19" s="1">
        <f t="shared" si="0"/>
        <v>738368.48033333325</v>
      </c>
    </row>
    <row r="20" spans="1:5" ht="14.5" x14ac:dyDescent="0.35">
      <c r="A20" t="s">
        <v>20</v>
      </c>
      <c r="B20" s="1">
        <v>189687.522</v>
      </c>
      <c r="C20" s="1">
        <v>138903.18400000001</v>
      </c>
      <c r="D20" s="1">
        <v>212783.46599999999</v>
      </c>
      <c r="E20" s="1">
        <f t="shared" si="0"/>
        <v>180458.05733333333</v>
      </c>
    </row>
    <row r="21" spans="1:5" ht="14.5" x14ac:dyDescent="0.35">
      <c r="A21" t="s">
        <v>21</v>
      </c>
      <c r="B21" s="1">
        <v>7779.5110000000004</v>
      </c>
      <c r="C21" s="1">
        <v>11818.275</v>
      </c>
      <c r="D21" s="1">
        <v>12324.43</v>
      </c>
      <c r="E21" s="1">
        <f t="shared" si="0"/>
        <v>10640.738666666666</v>
      </c>
    </row>
    <row r="22" spans="1:5" ht="14.5" x14ac:dyDescent="0.35">
      <c r="A22" t="s">
        <v>22</v>
      </c>
      <c r="B22" s="1">
        <v>515777.58899999998</v>
      </c>
      <c r="C22" s="1">
        <v>468824.13</v>
      </c>
      <c r="D22" s="1">
        <v>493551.64600000001</v>
      </c>
      <c r="E22" s="1">
        <f t="shared" si="0"/>
        <v>492717.78833333333</v>
      </c>
    </row>
    <row r="23" spans="1:5" ht="14.5" x14ac:dyDescent="0.35">
      <c r="A23" t="s">
        <v>24</v>
      </c>
      <c r="B23" s="1">
        <v>1135.537</v>
      </c>
      <c r="C23" s="1">
        <v>1844.76</v>
      </c>
      <c r="D23" s="1">
        <v>8100.7650000000003</v>
      </c>
      <c r="E23" s="1">
        <f t="shared" si="0"/>
        <v>3693.6873333333333</v>
      </c>
    </row>
    <row r="24" spans="1:5" ht="14.5" x14ac:dyDescent="0.35">
      <c r="A24" t="s">
        <v>25</v>
      </c>
      <c r="B24" s="1">
        <v>309458.39899999998</v>
      </c>
      <c r="C24" s="1">
        <v>338763.38199999998</v>
      </c>
      <c r="D24" s="1">
        <v>644388.28799999994</v>
      </c>
      <c r="E24" s="1">
        <f t="shared" si="0"/>
        <v>430870.02299999999</v>
      </c>
    </row>
    <row r="25" spans="1:5" ht="14.5" x14ac:dyDescent="0.35">
      <c r="A25" t="s">
        <v>28</v>
      </c>
      <c r="B25" s="1">
        <v>147507.649</v>
      </c>
      <c r="C25" s="1">
        <v>124266.22100000001</v>
      </c>
      <c r="D25" s="1">
        <v>214347.16200000001</v>
      </c>
      <c r="E25" s="1">
        <f t="shared" si="0"/>
        <v>162040.34400000001</v>
      </c>
    </row>
    <row r="26" spans="1:5" ht="14.5" x14ac:dyDescent="0.35">
      <c r="A26" t="s">
        <v>29</v>
      </c>
      <c r="B26" s="1">
        <v>234414.75</v>
      </c>
      <c r="C26" s="1">
        <v>197910.476</v>
      </c>
      <c r="D26" s="1">
        <v>177526.50899999999</v>
      </c>
      <c r="E26" s="1">
        <f t="shared" si="0"/>
        <v>203283.91166666665</v>
      </c>
    </row>
    <row r="27" spans="1:5" ht="14.5" x14ac:dyDescent="0.35">
      <c r="A27" t="s">
        <v>31</v>
      </c>
      <c r="B27" s="1">
        <v>1133326.689</v>
      </c>
      <c r="C27" s="1">
        <v>1270778.294</v>
      </c>
      <c r="D27" s="1">
        <v>1387541.8629999999</v>
      </c>
      <c r="E27" s="1">
        <f t="shared" si="0"/>
        <v>1263882.2819999999</v>
      </c>
    </row>
    <row r="28" spans="1:5" ht="14.5" x14ac:dyDescent="0.35">
      <c r="A28" t="s">
        <v>34</v>
      </c>
      <c r="B28" s="1">
        <v>373924.28899999999</v>
      </c>
      <c r="C28" s="1">
        <v>161253.46400000001</v>
      </c>
      <c r="D28" s="1">
        <v>168677.34700000001</v>
      </c>
      <c r="E28" s="1">
        <f t="shared" si="0"/>
        <v>234618.3666666667</v>
      </c>
    </row>
    <row r="29" spans="1:5" ht="14.5" x14ac:dyDescent="0.35">
      <c r="A29" t="s">
        <v>35</v>
      </c>
      <c r="B29" s="1">
        <v>4067967.37</v>
      </c>
      <c r="C29" s="1">
        <v>2684633.213</v>
      </c>
      <c r="D29" s="1">
        <v>2017193.456</v>
      </c>
      <c r="E29" s="1">
        <f t="shared" si="0"/>
        <v>2923264.6796666668</v>
      </c>
    </row>
    <row r="30" spans="1:5" ht="14.5" x14ac:dyDescent="0.35">
      <c r="A30" t="s">
        <v>37</v>
      </c>
      <c r="B30" s="1">
        <v>97.754000000000005</v>
      </c>
      <c r="C30" s="1">
        <v>208.41300000000001</v>
      </c>
      <c r="D30" s="1">
        <v>162.613</v>
      </c>
      <c r="E30" s="1">
        <f t="shared" si="0"/>
        <v>156.26000000000002</v>
      </c>
    </row>
    <row r="31" spans="1:5" ht="14.5" x14ac:dyDescent="0.35">
      <c r="A31" t="s">
        <v>38</v>
      </c>
      <c r="B31" s="1">
        <v>1156534.5519999999</v>
      </c>
      <c r="C31" s="1">
        <v>1113312.0109999999</v>
      </c>
      <c r="D31" s="1">
        <v>1073578.07</v>
      </c>
      <c r="E31" s="1">
        <f t="shared" si="0"/>
        <v>1114474.8776666669</v>
      </c>
    </row>
    <row r="32" spans="1:5" ht="14.5" x14ac:dyDescent="0.35">
      <c r="A32" t="s">
        <v>40</v>
      </c>
      <c r="B32" s="1">
        <v>19235.13</v>
      </c>
      <c r="C32" s="1">
        <v>38026.057999999997</v>
      </c>
      <c r="D32" s="1">
        <v>17619.268</v>
      </c>
      <c r="E32" s="1">
        <f t="shared" si="0"/>
        <v>24960.151999999998</v>
      </c>
    </row>
    <row r="33" spans="1:5" ht="14.5" x14ac:dyDescent="0.35">
      <c r="A33" t="s">
        <v>41</v>
      </c>
      <c r="B33" s="1">
        <v>741.23900000000003</v>
      </c>
      <c r="C33" s="1">
        <v>3691.4780000000001</v>
      </c>
      <c r="D33" s="1">
        <v>1760.808</v>
      </c>
      <c r="E33" s="1">
        <f t="shared" si="0"/>
        <v>2064.5083333333337</v>
      </c>
    </row>
    <row r="34" spans="1:5" ht="14.5" x14ac:dyDescent="0.35">
      <c r="A34" t="s">
        <v>44</v>
      </c>
      <c r="B34" s="1">
        <v>77771.108999999997</v>
      </c>
      <c r="C34" s="1">
        <v>41777.97</v>
      </c>
      <c r="D34" s="1">
        <v>24552.627</v>
      </c>
      <c r="E34" s="1">
        <f t="shared" si="0"/>
        <v>48033.902000000002</v>
      </c>
    </row>
    <row r="35" spans="1:5" ht="14.5" x14ac:dyDescent="0.35">
      <c r="A35" t="s">
        <v>45</v>
      </c>
      <c r="B35" s="1">
        <v>588122.15399999998</v>
      </c>
      <c r="C35" s="1">
        <v>383294.77799999999</v>
      </c>
      <c r="D35" s="1">
        <v>539893.33100000001</v>
      </c>
      <c r="E35" s="1">
        <f t="shared" si="0"/>
        <v>503770.08766666666</v>
      </c>
    </row>
    <row r="36" spans="1:5" ht="14.5" x14ac:dyDescent="0.35">
      <c r="A36" t="s">
        <v>46</v>
      </c>
      <c r="B36" s="1">
        <v>1182327.496</v>
      </c>
      <c r="C36" s="1">
        <v>1004090.097</v>
      </c>
      <c r="D36" s="1">
        <v>862159.28200000001</v>
      </c>
      <c r="E36" s="1">
        <f t="shared" si="0"/>
        <v>1016192.2916666666</v>
      </c>
    </row>
    <row r="37" spans="1:5" x14ac:dyDescent="0.25">
      <c r="A37" s="1" t="s">
        <v>53</v>
      </c>
      <c r="B37" s="1">
        <v>17675115.199000001</v>
      </c>
      <c r="C37" s="1">
        <v>14033011.027000001</v>
      </c>
      <c r="D37" s="1">
        <v>13979672.741</v>
      </c>
      <c r="E37" s="1">
        <f t="shared" si="0"/>
        <v>15229266.322333336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" zoomScale="90" zoomScaleNormal="90" workbookViewId="0">
      <selection activeCell="E2" sqref="E1:E1048576"/>
    </sheetView>
  </sheetViews>
  <sheetFormatPr defaultRowHeight="12.5" x14ac:dyDescent="0.25"/>
  <cols>
    <col min="1" max="1" width="79.36328125" style="2" bestFit="1" customWidth="1"/>
    <col min="2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  <c r="B4" s="2" t="s">
        <v>62</v>
      </c>
      <c r="C4" s="2" t="s">
        <v>54</v>
      </c>
      <c r="D4" s="2" t="s">
        <v>55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  <c r="E6" s="1"/>
    </row>
    <row r="7" spans="1:5" x14ac:dyDescent="0.25">
      <c r="A7" s="2" t="s">
        <v>60</v>
      </c>
    </row>
    <row r="8" spans="1:5" x14ac:dyDescent="0.25">
      <c r="A8" s="2" t="s">
        <v>5</v>
      </c>
      <c r="B8" s="2">
        <v>29462.547999999999</v>
      </c>
      <c r="C8" s="2">
        <v>24353.881000000001</v>
      </c>
      <c r="D8" s="2">
        <v>23662.481</v>
      </c>
      <c r="E8" s="2">
        <f>AVERAGE(B8:D8)</f>
        <v>25826.303333333333</v>
      </c>
    </row>
    <row r="9" spans="1:5" x14ac:dyDescent="0.25">
      <c r="A9" s="2" t="s">
        <v>10</v>
      </c>
      <c r="B9" s="2">
        <v>964.46</v>
      </c>
      <c r="C9" s="2">
        <v>860.61099999999999</v>
      </c>
      <c r="D9" s="2">
        <v>1383.6279999999999</v>
      </c>
      <c r="E9" s="2">
        <f t="shared" ref="E9:E27" si="0">AVERAGE(B9:D9)</f>
        <v>1069.5663333333332</v>
      </c>
    </row>
    <row r="10" spans="1:5" x14ac:dyDescent="0.25">
      <c r="A10" s="2" t="s">
        <v>247</v>
      </c>
      <c r="B10" s="2">
        <v>1317523.9720000001</v>
      </c>
      <c r="C10" s="2">
        <v>1048075.757</v>
      </c>
      <c r="D10" s="2">
        <v>61242.307999999997</v>
      </c>
      <c r="E10" s="2">
        <f t="shared" si="0"/>
        <v>808947.34566666686</v>
      </c>
    </row>
    <row r="11" spans="1:5" x14ac:dyDescent="0.25">
      <c r="A11" s="2" t="s">
        <v>13</v>
      </c>
      <c r="B11" s="2">
        <v>51024.373</v>
      </c>
      <c r="C11" s="2">
        <v>52437.703000000001</v>
      </c>
      <c r="D11" s="2">
        <v>55317.506999999998</v>
      </c>
      <c r="E11" s="2">
        <f t="shared" si="0"/>
        <v>52926.527666666661</v>
      </c>
    </row>
    <row r="12" spans="1:5" x14ac:dyDescent="0.25">
      <c r="A12" s="2" t="s">
        <v>14</v>
      </c>
      <c r="B12" s="2">
        <v>1738523.0819999999</v>
      </c>
      <c r="C12" s="2">
        <v>1572130.3770000001</v>
      </c>
      <c r="D12" s="2">
        <v>1494295.5970000001</v>
      </c>
      <c r="E12" s="2">
        <f t="shared" si="0"/>
        <v>1601649.6853333332</v>
      </c>
    </row>
    <row r="13" spans="1:5" x14ac:dyDescent="0.25">
      <c r="A13" s="2" t="s">
        <v>16</v>
      </c>
      <c r="B13" s="2">
        <v>11154.26</v>
      </c>
      <c r="C13" s="2">
        <v>12471.744000000001</v>
      </c>
      <c r="D13" s="2">
        <v>7133.826</v>
      </c>
      <c r="E13" s="2">
        <f t="shared" si="0"/>
        <v>10253.276666666667</v>
      </c>
    </row>
    <row r="14" spans="1:5" x14ac:dyDescent="0.25">
      <c r="A14" s="2" t="s">
        <v>17</v>
      </c>
      <c r="B14" s="2">
        <v>234031.375</v>
      </c>
      <c r="C14" s="2">
        <v>236216.9</v>
      </c>
      <c r="D14" s="2">
        <v>211905.42600000001</v>
      </c>
      <c r="E14" s="2">
        <f t="shared" si="0"/>
        <v>227384.56700000001</v>
      </c>
    </row>
    <row r="15" spans="1:5" x14ac:dyDescent="0.25">
      <c r="A15" s="2" t="s">
        <v>22</v>
      </c>
      <c r="B15" s="2">
        <v>1694363.763</v>
      </c>
      <c r="C15" s="2">
        <v>1580347.612</v>
      </c>
      <c r="D15" s="2">
        <v>1434858.5379999999</v>
      </c>
      <c r="E15" s="2">
        <f t="shared" si="0"/>
        <v>1569856.6376666666</v>
      </c>
    </row>
    <row r="16" spans="1:5" x14ac:dyDescent="0.25">
      <c r="A16" s="2" t="s">
        <v>25</v>
      </c>
      <c r="B16" s="2">
        <v>186653.399</v>
      </c>
      <c r="C16" s="2">
        <v>278924.19199999998</v>
      </c>
      <c r="D16" s="2">
        <v>596922.54599999997</v>
      </c>
      <c r="E16" s="2">
        <f t="shared" si="0"/>
        <v>354166.71233333339</v>
      </c>
    </row>
    <row r="17" spans="1:5" x14ac:dyDescent="0.25">
      <c r="A17" s="2" t="s">
        <v>26</v>
      </c>
      <c r="B17" s="2">
        <v>73744.794999999998</v>
      </c>
      <c r="C17" s="2">
        <v>66904.771999999997</v>
      </c>
      <c r="D17" s="2">
        <v>71012.338000000003</v>
      </c>
      <c r="E17" s="2">
        <f t="shared" si="0"/>
        <v>70553.968333333323</v>
      </c>
    </row>
    <row r="18" spans="1:5" x14ac:dyDescent="0.25">
      <c r="A18" s="2" t="s">
        <v>27</v>
      </c>
      <c r="B18" s="2">
        <v>202762.66500000001</v>
      </c>
      <c r="C18" s="2">
        <v>169473.36199999999</v>
      </c>
      <c r="D18" s="2">
        <v>241152.83799999999</v>
      </c>
      <c r="E18" s="2">
        <f t="shared" si="0"/>
        <v>204462.95499999999</v>
      </c>
    </row>
    <row r="19" spans="1:5" x14ac:dyDescent="0.25">
      <c r="A19" s="2" t="s">
        <v>30</v>
      </c>
      <c r="B19" s="2">
        <v>227927.68799999999</v>
      </c>
      <c r="C19" s="2">
        <v>233458.66699999999</v>
      </c>
      <c r="D19" s="2">
        <v>238228.18900000001</v>
      </c>
      <c r="E19" s="2">
        <f t="shared" si="0"/>
        <v>233204.848</v>
      </c>
    </row>
    <row r="20" spans="1:5" x14ac:dyDescent="0.25">
      <c r="A20" s="2" t="s">
        <v>36</v>
      </c>
      <c r="B20" s="2">
        <v>268465.99099999998</v>
      </c>
      <c r="C20" s="2">
        <v>217053.71599999999</v>
      </c>
      <c r="D20" s="2">
        <v>240611.01699999999</v>
      </c>
      <c r="E20" s="2">
        <f t="shared" si="0"/>
        <v>242043.57466666665</v>
      </c>
    </row>
    <row r="21" spans="1:5" x14ac:dyDescent="0.25">
      <c r="A21" s="2" t="s">
        <v>39</v>
      </c>
      <c r="B21" s="2">
        <v>28241.473000000002</v>
      </c>
      <c r="C21" s="2">
        <v>34592.875999999997</v>
      </c>
      <c r="D21" s="2">
        <v>46513.544999999998</v>
      </c>
      <c r="E21" s="2">
        <f t="shared" si="0"/>
        <v>36449.298000000003</v>
      </c>
    </row>
    <row r="22" spans="1:5" x14ac:dyDescent="0.25">
      <c r="A22" s="2" t="s">
        <v>44</v>
      </c>
      <c r="B22" s="2">
        <v>160905.177</v>
      </c>
      <c r="C22" s="2">
        <v>86856.41</v>
      </c>
      <c r="D22" s="2">
        <v>50884.523999999998</v>
      </c>
      <c r="E22" s="2">
        <f t="shared" si="0"/>
        <v>99548.703666666654</v>
      </c>
    </row>
    <row r="23" spans="1:5" x14ac:dyDescent="0.25">
      <c r="A23" s="2" t="s">
        <v>246</v>
      </c>
      <c r="B23" s="2">
        <v>102363.355</v>
      </c>
      <c r="C23" s="2">
        <v>93477.323999999993</v>
      </c>
      <c r="D23" s="2">
        <v>79717.327999999994</v>
      </c>
      <c r="E23" s="2">
        <f t="shared" si="0"/>
        <v>91852.668999999994</v>
      </c>
    </row>
    <row r="24" spans="1:5" x14ac:dyDescent="0.25">
      <c r="A24" s="2" t="s">
        <v>47</v>
      </c>
      <c r="B24" s="2">
        <v>865958.19700000004</v>
      </c>
      <c r="C24" s="2">
        <v>915590.25399999996</v>
      </c>
      <c r="D24" s="2">
        <v>1088434.1329999999</v>
      </c>
      <c r="E24" s="2">
        <f t="shared" si="0"/>
        <v>956660.86133333331</v>
      </c>
    </row>
    <row r="25" spans="1:5" x14ac:dyDescent="0.25">
      <c r="A25" s="2" t="s">
        <v>48</v>
      </c>
      <c r="B25" s="2">
        <v>1659415.652</v>
      </c>
      <c r="C25" s="2">
        <v>1273420.7749999999</v>
      </c>
      <c r="D25" s="2">
        <v>779588.11600000004</v>
      </c>
      <c r="E25" s="2">
        <f t="shared" si="0"/>
        <v>1237474.8476666666</v>
      </c>
    </row>
    <row r="26" spans="1:5" x14ac:dyDescent="0.25">
      <c r="A26" s="2" t="s">
        <v>49</v>
      </c>
      <c r="B26" s="2">
        <v>183862.09099999999</v>
      </c>
      <c r="C26" s="2">
        <v>165523.54300000001</v>
      </c>
      <c r="D26" s="2">
        <v>154938.43400000001</v>
      </c>
      <c r="E26" s="2">
        <f t="shared" si="0"/>
        <v>168108.02266666666</v>
      </c>
    </row>
    <row r="27" spans="1:5" x14ac:dyDescent="0.25">
      <c r="A27" s="2" t="s">
        <v>62</v>
      </c>
      <c r="B27" s="2">
        <v>9037348.3159999996</v>
      </c>
      <c r="C27" s="2">
        <v>8062170.4759999998</v>
      </c>
      <c r="D27" s="2">
        <v>6877802.3190000001</v>
      </c>
      <c r="E27" s="2">
        <f t="shared" si="0"/>
        <v>7992440.3703333335</v>
      </c>
    </row>
  </sheetData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A8C9-E7D3-40B0-A57F-1FDCF7FD702E}">
  <dimension ref="A1:Q28"/>
  <sheetViews>
    <sheetView topLeftCell="A8" workbookViewId="0">
      <selection activeCell="A15" sqref="A15"/>
    </sheetView>
  </sheetViews>
  <sheetFormatPr defaultRowHeight="14.5" x14ac:dyDescent="0.35"/>
  <cols>
    <col min="1" max="1" width="33.08984375" customWidth="1"/>
  </cols>
  <sheetData>
    <row r="1" spans="1:17" x14ac:dyDescent="0.35">
      <c r="A1" s="72" t="s">
        <v>240</v>
      </c>
      <c r="B1" s="72"/>
      <c r="C1" s="72"/>
      <c r="D1" s="72"/>
    </row>
    <row r="2" spans="1:17" x14ac:dyDescent="0.35">
      <c r="A2" s="72" t="s">
        <v>51</v>
      </c>
      <c r="B2" s="72"/>
      <c r="C2" s="72"/>
      <c r="D2" s="72"/>
    </row>
    <row r="4" spans="1:17" x14ac:dyDescent="0.35">
      <c r="A4" s="72" t="s">
        <v>54</v>
      </c>
      <c r="B4" s="72" t="s">
        <v>55</v>
      </c>
      <c r="C4" s="72" t="s">
        <v>52</v>
      </c>
      <c r="D4" s="72" t="s">
        <v>62</v>
      </c>
      <c r="F4" s="74" t="s">
        <v>55</v>
      </c>
      <c r="G4" s="74" t="s">
        <v>52</v>
      </c>
      <c r="H4" s="74" t="s">
        <v>241</v>
      </c>
      <c r="J4" s="75" t="s">
        <v>55</v>
      </c>
      <c r="K4" s="75" t="s">
        <v>52</v>
      </c>
      <c r="L4" s="75" t="s">
        <v>242</v>
      </c>
      <c r="N4" s="73" t="s">
        <v>243</v>
      </c>
    </row>
    <row r="6" spans="1:17" x14ac:dyDescent="0.35">
      <c r="A6" s="72" t="s">
        <v>56</v>
      </c>
      <c r="B6" s="72" t="s">
        <v>57</v>
      </c>
      <c r="C6" s="72" t="s">
        <v>58</v>
      </c>
      <c r="D6" s="72" t="s">
        <v>59</v>
      </c>
      <c r="F6" s="74" t="s">
        <v>57</v>
      </c>
      <c r="G6" s="74" t="s">
        <v>58</v>
      </c>
      <c r="H6" s="74" t="s">
        <v>59</v>
      </c>
      <c r="J6" s="75" t="s">
        <v>57</v>
      </c>
      <c r="K6" s="75" t="s">
        <v>58</v>
      </c>
      <c r="L6" s="75" t="s">
        <v>59</v>
      </c>
      <c r="N6" s="75" t="s">
        <v>57</v>
      </c>
      <c r="O6" s="75" t="s">
        <v>58</v>
      </c>
      <c r="P6" s="75" t="s">
        <v>59</v>
      </c>
      <c r="Q6" s="73" t="s">
        <v>77</v>
      </c>
    </row>
    <row r="7" spans="1:17" x14ac:dyDescent="0.35">
      <c r="A7" s="72" t="s">
        <v>60</v>
      </c>
      <c r="B7" s="72"/>
      <c r="C7" s="72"/>
      <c r="D7" s="72"/>
      <c r="F7" s="74"/>
      <c r="G7" s="74"/>
      <c r="H7" s="74"/>
      <c r="J7" s="75"/>
      <c r="K7" s="75"/>
      <c r="L7" s="75"/>
    </row>
    <row r="8" spans="1:17" x14ac:dyDescent="0.35">
      <c r="A8" s="72" t="s">
        <v>5</v>
      </c>
      <c r="B8" s="72">
        <v>29344.787</v>
      </c>
      <c r="C8" s="72">
        <v>24210.316999999999</v>
      </c>
      <c r="D8" s="72">
        <v>26092.181</v>
      </c>
      <c r="F8" s="74"/>
      <c r="G8" s="74">
        <v>2.4430000000000001</v>
      </c>
      <c r="H8" s="74"/>
      <c r="J8" s="75">
        <v>15.999000000000001</v>
      </c>
      <c r="K8" s="75"/>
      <c r="L8" s="75"/>
      <c r="N8">
        <f>B8+F8+J8</f>
        <v>29360.786</v>
      </c>
      <c r="O8">
        <f>C8+G8+K8</f>
        <v>24212.76</v>
      </c>
      <c r="P8">
        <f>D8+H8+L8</f>
        <v>26092.181</v>
      </c>
      <c r="Q8">
        <f>AVERAGE(N8:P8)</f>
        <v>26555.242333333332</v>
      </c>
    </row>
    <row r="9" spans="1:17" x14ac:dyDescent="0.35">
      <c r="A9" s="72" t="s">
        <v>10</v>
      </c>
      <c r="B9" s="72">
        <v>1070.146</v>
      </c>
      <c r="C9" s="72">
        <v>823.42</v>
      </c>
      <c r="D9" s="72">
        <v>1527.501</v>
      </c>
      <c r="F9" s="74"/>
      <c r="G9" s="74"/>
      <c r="H9" s="74"/>
      <c r="J9" s="75"/>
      <c r="K9" s="75"/>
      <c r="L9" s="75"/>
      <c r="N9">
        <f t="shared" ref="N9:N28" si="0">B9+F9+J9</f>
        <v>1070.146</v>
      </c>
      <c r="O9">
        <f t="shared" ref="O9:O28" si="1">C9+G9+K9</f>
        <v>823.42</v>
      </c>
      <c r="P9">
        <f t="shared" ref="P9:P28" si="2">D9+H9+L9</f>
        <v>1527.501</v>
      </c>
      <c r="Q9">
        <f t="shared" ref="Q9:Q28" si="3">AVERAGE(N9:P9)</f>
        <v>1140.3556666666666</v>
      </c>
    </row>
    <row r="10" spans="1:17" x14ac:dyDescent="0.35">
      <c r="A10" s="72" t="s">
        <v>247</v>
      </c>
      <c r="B10" s="72">
        <v>1366127.0109999999</v>
      </c>
      <c r="C10" s="72">
        <v>1041918.773</v>
      </c>
      <c r="D10" s="72">
        <v>61999.514999999999</v>
      </c>
      <c r="F10" s="74"/>
      <c r="G10" s="74"/>
      <c r="H10" s="74"/>
      <c r="J10" s="75">
        <v>0.45300000000000001</v>
      </c>
      <c r="K10" s="75"/>
      <c r="L10" s="75">
        <v>0.39300000000000002</v>
      </c>
      <c r="N10">
        <f t="shared" si="0"/>
        <v>1366127.4639999999</v>
      </c>
      <c r="O10">
        <f t="shared" si="1"/>
        <v>1041918.773</v>
      </c>
      <c r="P10">
        <f t="shared" si="2"/>
        <v>61999.907999999996</v>
      </c>
      <c r="Q10">
        <f t="shared" si="3"/>
        <v>823348.71499999985</v>
      </c>
    </row>
    <row r="11" spans="1:17" x14ac:dyDescent="0.35">
      <c r="A11" s="72" t="s">
        <v>13</v>
      </c>
      <c r="B11" s="72">
        <v>50964.857000000004</v>
      </c>
      <c r="C11" s="72">
        <v>55655.408000000003</v>
      </c>
      <c r="D11" s="72">
        <v>58329.521999999997</v>
      </c>
      <c r="F11" s="74"/>
      <c r="G11" s="74"/>
      <c r="H11" s="74"/>
      <c r="J11" s="75">
        <v>16.347999999999999</v>
      </c>
      <c r="K11" s="75">
        <v>10.722</v>
      </c>
      <c r="L11" s="75">
        <v>23.254000000000001</v>
      </c>
      <c r="N11">
        <f t="shared" si="0"/>
        <v>50981.205000000002</v>
      </c>
      <c r="O11">
        <f t="shared" si="1"/>
        <v>55666.130000000005</v>
      </c>
      <c r="P11">
        <f t="shared" si="2"/>
        <v>58352.775999999998</v>
      </c>
      <c r="Q11">
        <f t="shared" si="3"/>
        <v>55000.037000000004</v>
      </c>
    </row>
    <row r="12" spans="1:17" x14ac:dyDescent="0.35">
      <c r="A12" s="72" t="s">
        <v>14</v>
      </c>
      <c r="B12" s="72">
        <v>1781920.612</v>
      </c>
      <c r="C12" s="72">
        <v>1601321.8030000001</v>
      </c>
      <c r="D12" s="72">
        <v>1465444.07</v>
      </c>
      <c r="F12" s="74">
        <v>37222.565000000002</v>
      </c>
      <c r="G12" s="74">
        <v>50772.097000000002</v>
      </c>
      <c r="H12" s="74">
        <v>50401.284</v>
      </c>
      <c r="J12" s="75">
        <v>186630.5</v>
      </c>
      <c r="K12" s="75">
        <v>140869.61900000001</v>
      </c>
      <c r="L12" s="75">
        <v>174367.19200000001</v>
      </c>
      <c r="N12">
        <f t="shared" si="0"/>
        <v>2005773.6769999999</v>
      </c>
      <c r="O12">
        <f t="shared" si="1"/>
        <v>1792963.5190000001</v>
      </c>
      <c r="P12">
        <f t="shared" si="2"/>
        <v>1690212.5460000001</v>
      </c>
      <c r="Q12">
        <f t="shared" si="3"/>
        <v>1829649.9140000001</v>
      </c>
    </row>
    <row r="13" spans="1:17" x14ac:dyDescent="0.35">
      <c r="A13" s="72" t="s">
        <v>16</v>
      </c>
      <c r="B13" s="72">
        <v>10838.536</v>
      </c>
      <c r="C13" s="72">
        <v>10321.013000000001</v>
      </c>
      <c r="D13" s="72">
        <v>6333.4669999999996</v>
      </c>
      <c r="F13" s="74"/>
      <c r="G13" s="74"/>
      <c r="H13" s="74"/>
      <c r="J13" s="75">
        <v>20.356000000000002</v>
      </c>
      <c r="K13" s="75">
        <v>8.3510000000000009</v>
      </c>
      <c r="L13" s="75">
        <v>8.593</v>
      </c>
      <c r="N13">
        <f t="shared" si="0"/>
        <v>10858.892</v>
      </c>
      <c r="O13">
        <f t="shared" si="1"/>
        <v>10329.364000000001</v>
      </c>
      <c r="P13">
        <f t="shared" si="2"/>
        <v>6342.0599999999995</v>
      </c>
      <c r="Q13">
        <f t="shared" si="3"/>
        <v>9176.771999999999</v>
      </c>
    </row>
    <row r="14" spans="1:17" x14ac:dyDescent="0.35">
      <c r="A14" s="72" t="s">
        <v>246</v>
      </c>
      <c r="B14" s="72">
        <v>113766.02800000001</v>
      </c>
      <c r="C14" s="72">
        <v>165487.06700000001</v>
      </c>
      <c r="D14" s="72">
        <v>111194.85</v>
      </c>
      <c r="F14" s="74"/>
      <c r="G14" s="74"/>
      <c r="H14" s="74"/>
      <c r="J14" s="75">
        <v>2.95</v>
      </c>
      <c r="K14" s="75">
        <v>101.242</v>
      </c>
      <c r="L14" s="75">
        <v>45.255000000000003</v>
      </c>
      <c r="N14">
        <f t="shared" si="0"/>
        <v>113768.978</v>
      </c>
      <c r="O14">
        <f t="shared" si="1"/>
        <v>165588.30900000001</v>
      </c>
      <c r="P14">
        <f t="shared" si="2"/>
        <v>111240.10500000001</v>
      </c>
      <c r="Q14">
        <f t="shared" si="3"/>
        <v>130199.13066666666</v>
      </c>
    </row>
    <row r="15" spans="1:17" x14ac:dyDescent="0.35">
      <c r="A15" s="72" t="s">
        <v>17</v>
      </c>
      <c r="B15" s="72">
        <v>445757.78200000001</v>
      </c>
      <c r="C15" s="72">
        <v>365374.58100000001</v>
      </c>
      <c r="D15" s="72">
        <v>430357.196</v>
      </c>
      <c r="F15" s="74">
        <v>354708.00900000002</v>
      </c>
      <c r="G15" s="74">
        <v>313397.98300000001</v>
      </c>
      <c r="H15" s="74">
        <v>185243.49400000001</v>
      </c>
      <c r="J15" s="75">
        <v>943.67499999999995</v>
      </c>
      <c r="K15" s="75">
        <v>1470.3720000000001</v>
      </c>
      <c r="L15" s="75">
        <v>998.01300000000003</v>
      </c>
      <c r="N15">
        <f t="shared" si="0"/>
        <v>801409.46600000001</v>
      </c>
      <c r="O15">
        <f t="shared" si="1"/>
        <v>680242.93599999999</v>
      </c>
      <c r="P15">
        <f t="shared" si="2"/>
        <v>616598.70299999998</v>
      </c>
      <c r="Q15">
        <f t="shared" si="3"/>
        <v>699417.03500000003</v>
      </c>
    </row>
    <row r="16" spans="1:17" x14ac:dyDescent="0.35">
      <c r="A16" s="72" t="s">
        <v>22</v>
      </c>
      <c r="B16" s="72">
        <v>1495705.2660000001</v>
      </c>
      <c r="C16" s="72">
        <v>1386596.8770000001</v>
      </c>
      <c r="D16" s="72">
        <v>1439275.919</v>
      </c>
      <c r="F16" s="74">
        <v>149684.08199999999</v>
      </c>
      <c r="G16" s="74">
        <v>139023.56899999999</v>
      </c>
      <c r="H16" s="74">
        <v>167690.10399999999</v>
      </c>
      <c r="J16" s="75">
        <v>1134.104</v>
      </c>
      <c r="K16" s="75"/>
      <c r="L16" s="75">
        <v>274.50700000000001</v>
      </c>
      <c r="N16">
        <f t="shared" si="0"/>
        <v>1646523.452</v>
      </c>
      <c r="O16">
        <f t="shared" si="1"/>
        <v>1525620.446</v>
      </c>
      <c r="P16">
        <f t="shared" si="2"/>
        <v>1607240.53</v>
      </c>
      <c r="Q16">
        <f t="shared" si="3"/>
        <v>1593128.1426666668</v>
      </c>
    </row>
    <row r="17" spans="1:17" x14ac:dyDescent="0.35">
      <c r="A17" s="72" t="s">
        <v>25</v>
      </c>
      <c r="B17" s="72">
        <v>279848.62400000001</v>
      </c>
      <c r="C17" s="72">
        <v>277251.78000000003</v>
      </c>
      <c r="D17" s="72">
        <v>288352.239</v>
      </c>
      <c r="F17" s="74"/>
      <c r="G17" s="74"/>
      <c r="H17" s="74"/>
      <c r="J17" s="75">
        <v>67987.820999999996</v>
      </c>
      <c r="K17" s="75">
        <v>18903.501</v>
      </c>
      <c r="L17" s="75">
        <v>15520.909</v>
      </c>
      <c r="N17">
        <f t="shared" si="0"/>
        <v>347836.44500000001</v>
      </c>
      <c r="O17">
        <f t="shared" si="1"/>
        <v>296155.28100000002</v>
      </c>
      <c r="P17">
        <f t="shared" si="2"/>
        <v>303873.14799999999</v>
      </c>
      <c r="Q17">
        <f t="shared" si="3"/>
        <v>315954.95800000004</v>
      </c>
    </row>
    <row r="18" spans="1:17" x14ac:dyDescent="0.35">
      <c r="A18" s="72" t="s">
        <v>26</v>
      </c>
      <c r="B18" s="72">
        <v>74195.289999999994</v>
      </c>
      <c r="C18" s="72">
        <v>67611.698999999993</v>
      </c>
      <c r="D18" s="72">
        <v>72253.888000000006</v>
      </c>
      <c r="F18" s="74"/>
      <c r="G18" s="74">
        <v>11.951000000000001</v>
      </c>
      <c r="H18" s="74"/>
      <c r="J18" s="75">
        <v>275.05099999999999</v>
      </c>
      <c r="K18" s="75">
        <v>339.28500000000003</v>
      </c>
      <c r="L18" s="75">
        <v>320.54599999999999</v>
      </c>
      <c r="N18">
        <f t="shared" si="0"/>
        <v>74470.341</v>
      </c>
      <c r="O18">
        <f t="shared" si="1"/>
        <v>67962.934999999998</v>
      </c>
      <c r="P18">
        <f t="shared" si="2"/>
        <v>72574.434000000008</v>
      </c>
      <c r="Q18">
        <f t="shared" si="3"/>
        <v>71669.236666666679</v>
      </c>
    </row>
    <row r="19" spans="1:17" x14ac:dyDescent="0.35">
      <c r="A19" s="72" t="s">
        <v>27</v>
      </c>
      <c r="B19" s="72">
        <v>202297.06099999999</v>
      </c>
      <c r="C19" s="72">
        <v>168842.08600000001</v>
      </c>
      <c r="D19" s="72">
        <v>221621.00200000001</v>
      </c>
      <c r="F19" s="74"/>
      <c r="G19" s="74"/>
      <c r="H19" s="74"/>
      <c r="J19" s="75">
        <v>5862.8310000000001</v>
      </c>
      <c r="K19" s="75">
        <v>2024.3779999999999</v>
      </c>
      <c r="L19" s="75">
        <v>3679.9450000000002</v>
      </c>
      <c r="N19">
        <f t="shared" si="0"/>
        <v>208159.89199999999</v>
      </c>
      <c r="O19">
        <f t="shared" si="1"/>
        <v>170866.46400000001</v>
      </c>
      <c r="P19">
        <f t="shared" si="2"/>
        <v>225300.94700000001</v>
      </c>
      <c r="Q19">
        <f t="shared" si="3"/>
        <v>201442.43433333337</v>
      </c>
    </row>
    <row r="20" spans="1:17" x14ac:dyDescent="0.35">
      <c r="A20" s="72" t="s">
        <v>30</v>
      </c>
      <c r="B20" s="72">
        <v>227927.68799999999</v>
      </c>
      <c r="C20" s="72">
        <v>233458.66699999999</v>
      </c>
      <c r="D20" s="72">
        <v>238228.18900000001</v>
      </c>
      <c r="F20" s="74"/>
      <c r="G20" s="74"/>
      <c r="H20" s="74">
        <v>65.293999999999997</v>
      </c>
      <c r="J20" s="75">
        <v>100.461</v>
      </c>
      <c r="K20" s="75">
        <v>416.61200000000002</v>
      </c>
      <c r="L20" s="75">
        <v>429.351</v>
      </c>
      <c r="N20">
        <f t="shared" si="0"/>
        <v>228028.149</v>
      </c>
      <c r="O20">
        <f t="shared" si="1"/>
        <v>233875.27899999998</v>
      </c>
      <c r="P20">
        <f t="shared" si="2"/>
        <v>238722.834</v>
      </c>
      <c r="Q20">
        <f t="shared" si="3"/>
        <v>233542.08733333333</v>
      </c>
    </row>
    <row r="21" spans="1:17" x14ac:dyDescent="0.35">
      <c r="A21" s="72" t="s">
        <v>36</v>
      </c>
      <c r="B21" s="72">
        <v>268016.55200000003</v>
      </c>
      <c r="C21" s="72">
        <v>217288.36900000001</v>
      </c>
      <c r="D21" s="72">
        <v>232122.174</v>
      </c>
      <c r="F21" s="74">
        <v>20.971</v>
      </c>
      <c r="G21" s="74"/>
      <c r="H21" s="74"/>
      <c r="J21" s="75">
        <v>20.372</v>
      </c>
      <c r="K21" s="75">
        <v>6.3849999999999998</v>
      </c>
      <c r="L21" s="75">
        <v>11.576000000000001</v>
      </c>
      <c r="N21">
        <f t="shared" si="0"/>
        <v>268057.89500000002</v>
      </c>
      <c r="O21">
        <f t="shared" si="1"/>
        <v>217294.75400000002</v>
      </c>
      <c r="P21">
        <f t="shared" si="2"/>
        <v>232133.75</v>
      </c>
      <c r="Q21">
        <f t="shared" si="3"/>
        <v>239162.133</v>
      </c>
    </row>
    <row r="22" spans="1:17" x14ac:dyDescent="0.35">
      <c r="A22" s="72" t="s">
        <v>39</v>
      </c>
      <c r="B22" s="72">
        <v>26766.170999999998</v>
      </c>
      <c r="C22" s="72">
        <v>29031.375</v>
      </c>
      <c r="D22" s="72">
        <v>45007.1</v>
      </c>
      <c r="F22" s="74"/>
      <c r="G22" s="74"/>
      <c r="H22" s="74"/>
      <c r="J22" s="75">
        <v>3.9</v>
      </c>
      <c r="K22" s="75">
        <v>510.96</v>
      </c>
      <c r="L22" s="75">
        <v>2538.6860000000001</v>
      </c>
      <c r="N22">
        <f t="shared" si="0"/>
        <v>26770.071</v>
      </c>
      <c r="O22">
        <f t="shared" si="1"/>
        <v>29542.334999999999</v>
      </c>
      <c r="P22">
        <f t="shared" si="2"/>
        <v>47545.786</v>
      </c>
      <c r="Q22">
        <f t="shared" si="3"/>
        <v>34619.397333333334</v>
      </c>
    </row>
    <row r="23" spans="1:17" x14ac:dyDescent="0.35">
      <c r="A23" s="72" t="s">
        <v>41</v>
      </c>
      <c r="B23" s="72">
        <v>684.00199999999995</v>
      </c>
      <c r="C23" s="72">
        <v>1049.444</v>
      </c>
      <c r="D23" s="72">
        <v>2031.8320000000001</v>
      </c>
      <c r="F23" s="74"/>
      <c r="G23" s="74"/>
      <c r="H23" s="74"/>
      <c r="J23" s="75">
        <v>3.8380000000000001</v>
      </c>
      <c r="K23" s="75">
        <v>1114.3599999999999</v>
      </c>
      <c r="L23" s="75">
        <v>0.22800000000000001</v>
      </c>
      <c r="N23">
        <f t="shared" si="0"/>
        <v>687.83999999999992</v>
      </c>
      <c r="O23">
        <f t="shared" si="1"/>
        <v>2163.8040000000001</v>
      </c>
      <c r="P23">
        <f t="shared" si="2"/>
        <v>2032.0600000000002</v>
      </c>
      <c r="Q23">
        <f t="shared" si="3"/>
        <v>1627.9013333333335</v>
      </c>
    </row>
    <row r="24" spans="1:17" x14ac:dyDescent="0.35">
      <c r="A24" s="72" t="s">
        <v>44</v>
      </c>
      <c r="B24" s="72">
        <v>132092.35</v>
      </c>
      <c r="C24" s="72">
        <v>144214.96599999999</v>
      </c>
      <c r="D24" s="72">
        <v>588794.40899999999</v>
      </c>
      <c r="F24" s="74"/>
      <c r="G24" s="74">
        <v>37.518000000000001</v>
      </c>
      <c r="H24" s="74">
        <v>625.59100000000001</v>
      </c>
      <c r="J24" s="75">
        <v>5846.1509999999998</v>
      </c>
      <c r="K24" s="75">
        <v>11022.68</v>
      </c>
      <c r="L24" s="75">
        <v>10543.947</v>
      </c>
      <c r="N24">
        <f t="shared" si="0"/>
        <v>137938.50100000002</v>
      </c>
      <c r="O24">
        <f t="shared" si="1"/>
        <v>155275.16399999999</v>
      </c>
      <c r="P24">
        <f t="shared" si="2"/>
        <v>599963.94700000004</v>
      </c>
      <c r="Q24">
        <f t="shared" si="3"/>
        <v>297725.87066666671</v>
      </c>
    </row>
    <row r="25" spans="1:17" x14ac:dyDescent="0.35">
      <c r="A25" s="72" t="s">
        <v>46</v>
      </c>
      <c r="B25" s="72">
        <v>837255.47199999995</v>
      </c>
      <c r="C25" s="72">
        <v>689256.01199999999</v>
      </c>
      <c r="D25" s="72">
        <v>571516.63199999998</v>
      </c>
      <c r="F25" s="74"/>
      <c r="G25" s="74">
        <v>57.24</v>
      </c>
      <c r="H25" s="74">
        <v>142.57900000000001</v>
      </c>
      <c r="J25" s="75"/>
      <c r="K25" s="75"/>
      <c r="L25" s="75"/>
      <c r="N25">
        <f t="shared" si="0"/>
        <v>837255.47199999995</v>
      </c>
      <c r="O25">
        <f t="shared" si="1"/>
        <v>689313.25199999998</v>
      </c>
      <c r="P25">
        <f t="shared" si="2"/>
        <v>571659.21100000001</v>
      </c>
      <c r="Q25">
        <f t="shared" si="3"/>
        <v>699409.31166666665</v>
      </c>
    </row>
    <row r="26" spans="1:17" x14ac:dyDescent="0.35">
      <c r="A26" s="72" t="s">
        <v>47</v>
      </c>
      <c r="B26" s="72">
        <v>887502.06</v>
      </c>
      <c r="C26" s="72">
        <v>911400.68599999999</v>
      </c>
      <c r="D26" s="72">
        <v>927925.76000000001</v>
      </c>
      <c r="F26" s="74">
        <v>4708.6390000000001</v>
      </c>
      <c r="G26" s="74">
        <v>2395.0149999999999</v>
      </c>
      <c r="H26" s="74">
        <v>3176.4839999999999</v>
      </c>
      <c r="J26" s="75">
        <v>2485.1770000000001</v>
      </c>
      <c r="K26" s="75">
        <v>86.488</v>
      </c>
      <c r="L26" s="75">
        <v>7912.7330000000002</v>
      </c>
      <c r="N26">
        <f t="shared" si="0"/>
        <v>894695.87600000005</v>
      </c>
      <c r="O26">
        <f t="shared" si="1"/>
        <v>913882.18900000001</v>
      </c>
      <c r="P26">
        <f t="shared" si="2"/>
        <v>939014.97700000007</v>
      </c>
      <c r="Q26">
        <f t="shared" si="3"/>
        <v>915864.34733333334</v>
      </c>
    </row>
    <row r="27" spans="1:17" x14ac:dyDescent="0.35">
      <c r="A27" s="72" t="s">
        <v>48</v>
      </c>
      <c r="B27" s="72">
        <v>1665462.781</v>
      </c>
      <c r="C27" s="72">
        <v>1281756.9439999999</v>
      </c>
      <c r="D27" s="72">
        <v>867021.84400000004</v>
      </c>
      <c r="F27" s="74">
        <v>5.6829999999999998</v>
      </c>
      <c r="G27" s="74"/>
      <c r="H27" s="74">
        <v>67.224000000000004</v>
      </c>
      <c r="J27" s="75">
        <v>583.52099999999996</v>
      </c>
      <c r="K27" s="75">
        <v>164.608</v>
      </c>
      <c r="L27" s="75">
        <v>24.716000000000001</v>
      </c>
      <c r="N27">
        <f t="shared" si="0"/>
        <v>1666051.9849999999</v>
      </c>
      <c r="O27">
        <f t="shared" si="1"/>
        <v>1281921.5519999999</v>
      </c>
      <c r="P27">
        <f t="shared" si="2"/>
        <v>867113.7840000001</v>
      </c>
      <c r="Q27">
        <f t="shared" si="3"/>
        <v>1271695.7736666666</v>
      </c>
    </row>
    <row r="28" spans="1:17" x14ac:dyDescent="0.35">
      <c r="A28" s="72" t="s">
        <v>49</v>
      </c>
      <c r="B28" s="72">
        <v>249213.84700000001</v>
      </c>
      <c r="C28" s="72">
        <v>214876.83100000001</v>
      </c>
      <c r="D28" s="72">
        <v>196116.894</v>
      </c>
      <c r="F28" s="74"/>
      <c r="G28" s="74"/>
      <c r="H28" s="74">
        <v>1.4999999999999999E-2</v>
      </c>
      <c r="J28" s="75">
        <v>298.90300000000002</v>
      </c>
      <c r="K28" s="75">
        <v>2859.7950000000001</v>
      </c>
      <c r="L28" s="75">
        <v>1167.3219999999999</v>
      </c>
      <c r="N28">
        <f t="shared" si="0"/>
        <v>249512.75</v>
      </c>
      <c r="O28">
        <f t="shared" si="1"/>
        <v>217736.62600000002</v>
      </c>
      <c r="P28">
        <f t="shared" si="2"/>
        <v>197284.231</v>
      </c>
      <c r="Q28">
        <f t="shared" si="3"/>
        <v>221511.20233333335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B18" sqref="B18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  <c r="B4" s="2" t="s">
        <v>65</v>
      </c>
      <c r="C4" s="2" t="s">
        <v>54</v>
      </c>
      <c r="D4" s="2" t="s">
        <v>55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</row>
    <row r="7" spans="1:5" x14ac:dyDescent="0.25">
      <c r="A7" s="2" t="s">
        <v>60</v>
      </c>
    </row>
    <row r="8" spans="1:5" x14ac:dyDescent="0.25">
      <c r="A8" s="2" t="s">
        <v>5</v>
      </c>
      <c r="B8" s="2">
        <v>11608.13</v>
      </c>
      <c r="C8" s="2">
        <v>9624.9089999999997</v>
      </c>
      <c r="D8" s="2">
        <v>7848.2520000000004</v>
      </c>
      <c r="E8" s="2">
        <f>AVERAGE(B8:D8)</f>
        <v>9693.7636666666658</v>
      </c>
    </row>
    <row r="9" spans="1:5" x14ac:dyDescent="0.25">
      <c r="A9" s="2" t="s">
        <v>22</v>
      </c>
      <c r="B9" s="2">
        <v>1416899.4609999999</v>
      </c>
      <c r="C9" s="2">
        <v>1395363.4210000001</v>
      </c>
      <c r="D9" s="2">
        <v>1279804.99</v>
      </c>
      <c r="E9" s="2">
        <f t="shared" ref="E9:E14" si="0">AVERAGE(B9:D9)</f>
        <v>1364022.6240000001</v>
      </c>
    </row>
    <row r="10" spans="1:5" x14ac:dyDescent="0.25">
      <c r="A10" s="2" t="s">
        <v>36</v>
      </c>
      <c r="B10" s="2">
        <v>194430.932</v>
      </c>
      <c r="C10" s="2">
        <v>91604.627999999997</v>
      </c>
      <c r="D10" s="2">
        <v>104410.325</v>
      </c>
      <c r="E10" s="2">
        <f t="shared" si="0"/>
        <v>130148.62833333334</v>
      </c>
    </row>
    <row r="11" spans="1:5" x14ac:dyDescent="0.25">
      <c r="A11" s="2" t="s">
        <v>47</v>
      </c>
      <c r="B11" s="2">
        <v>927738.31299999997</v>
      </c>
      <c r="C11" s="2">
        <v>1004537.924</v>
      </c>
      <c r="D11" s="2">
        <v>966073.94200000004</v>
      </c>
      <c r="E11" s="2">
        <f t="shared" si="0"/>
        <v>966116.7263333333</v>
      </c>
    </row>
    <row r="12" spans="1:5" x14ac:dyDescent="0.25">
      <c r="A12" s="2" t="s">
        <v>248</v>
      </c>
      <c r="B12" s="2">
        <v>458568.11900000001</v>
      </c>
      <c r="C12" s="2">
        <v>655712.33499999996</v>
      </c>
      <c r="D12" s="2">
        <v>387465.45299999998</v>
      </c>
      <c r="E12" s="2">
        <f t="shared" si="0"/>
        <v>500581.96899999998</v>
      </c>
    </row>
    <row r="13" spans="1:5" x14ac:dyDescent="0.25">
      <c r="A13" s="67" t="s">
        <v>43</v>
      </c>
      <c r="E13" s="2">
        <f>SouthSudanExports_Mar18!BA32</f>
        <v>1623.7253333333333</v>
      </c>
    </row>
    <row r="14" spans="1:5" x14ac:dyDescent="0.25">
      <c r="A14" s="2" t="s">
        <v>65</v>
      </c>
      <c r="B14" s="2">
        <v>3009244.9550000001</v>
      </c>
      <c r="C14" s="2">
        <v>3156843.2170000002</v>
      </c>
      <c r="D14" s="2">
        <v>2745602.9619999998</v>
      </c>
      <c r="E14" s="2">
        <f t="shared" si="0"/>
        <v>2970563.711333333</v>
      </c>
    </row>
    <row r="17" spans="1:2" ht="14.5" x14ac:dyDescent="0.35">
      <c r="A17" s="53" t="s">
        <v>231</v>
      </c>
    </row>
    <row r="18" spans="1:2" ht="14.5" x14ac:dyDescent="0.35">
      <c r="A18" s="69" t="s">
        <v>237</v>
      </c>
      <c r="B18" s="68" t="s">
        <v>238</v>
      </c>
    </row>
  </sheetData>
  <hyperlinks>
    <hyperlink ref="B18" location="SouthSudanExports_Mar18!A1" display="SouthSudanExports_Mar18!A1" xr:uid="{EDB15643-B045-4A04-B34D-B22C4348777C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workbookViewId="0">
      <selection activeCell="K26" sqref="K26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50</v>
      </c>
    </row>
    <row r="2" spans="1:5" x14ac:dyDescent="0.25">
      <c r="A2" s="2" t="s">
        <v>51</v>
      </c>
    </row>
    <row r="4" spans="1:5" x14ac:dyDescent="0.25">
      <c r="A4" s="2" t="s">
        <v>52</v>
      </c>
      <c r="B4" s="2" t="s">
        <v>66</v>
      </c>
      <c r="C4" s="2" t="s">
        <v>54</v>
      </c>
      <c r="D4" s="2" t="s">
        <v>55</v>
      </c>
    </row>
    <row r="6" spans="1:5" x14ac:dyDescent="0.25">
      <c r="A6" s="2" t="s">
        <v>56</v>
      </c>
      <c r="B6" s="2" t="s">
        <v>57</v>
      </c>
      <c r="C6" s="2" t="s">
        <v>58</v>
      </c>
      <c r="D6" s="2" t="s">
        <v>59</v>
      </c>
    </row>
    <row r="7" spans="1:5" x14ac:dyDescent="0.25">
      <c r="A7" s="2" t="s">
        <v>60</v>
      </c>
    </row>
    <row r="8" spans="1:5" x14ac:dyDescent="0.25">
      <c r="A8" s="2" t="s">
        <v>1</v>
      </c>
      <c r="B8" s="2">
        <v>39430.597999999998</v>
      </c>
      <c r="C8" s="2">
        <v>23956.635999999999</v>
      </c>
      <c r="D8" s="2">
        <v>18310.16</v>
      </c>
      <c r="E8" s="2">
        <f>AVERAGE(B8:D8)</f>
        <v>27232.464666666667</v>
      </c>
    </row>
    <row r="9" spans="1:5" x14ac:dyDescent="0.25">
      <c r="A9" s="2" t="s">
        <v>5</v>
      </c>
      <c r="B9" s="2">
        <v>21252.346000000001</v>
      </c>
      <c r="C9" s="2">
        <v>17704.053</v>
      </c>
      <c r="D9" s="2">
        <v>18368.023000000001</v>
      </c>
      <c r="E9" s="2">
        <f t="shared" ref="E9:E19" si="0">AVERAGE(B9:D9)</f>
        <v>19108.14066666667</v>
      </c>
    </row>
    <row r="10" spans="1:5" x14ac:dyDescent="0.25">
      <c r="A10" s="2" t="s">
        <v>7</v>
      </c>
      <c r="B10" s="2">
        <v>510093.79100000003</v>
      </c>
      <c r="C10" s="2">
        <v>395377.76899999997</v>
      </c>
      <c r="D10" s="2">
        <v>420169.14799999999</v>
      </c>
      <c r="E10" s="2">
        <f t="shared" si="0"/>
        <v>441880.23600000003</v>
      </c>
    </row>
    <row r="11" spans="1:5" x14ac:dyDescent="0.25">
      <c r="A11" s="2" t="s">
        <v>8</v>
      </c>
      <c r="B11" s="2">
        <v>916.46100000000001</v>
      </c>
      <c r="C11" s="2">
        <v>1557.0119999999999</v>
      </c>
      <c r="D11" s="2">
        <v>1276.636</v>
      </c>
      <c r="E11" s="2">
        <f t="shared" si="0"/>
        <v>1250.0363333333332</v>
      </c>
    </row>
    <row r="12" spans="1:5" x14ac:dyDescent="0.25">
      <c r="A12" s="2" t="s">
        <v>9</v>
      </c>
      <c r="B12" s="2">
        <v>2265.7109999999998</v>
      </c>
      <c r="C12" s="2">
        <v>2488.4090000000001</v>
      </c>
      <c r="D12" s="2">
        <v>1699.404</v>
      </c>
      <c r="E12" s="2">
        <f t="shared" si="0"/>
        <v>2151.1746666666663</v>
      </c>
    </row>
    <row r="13" spans="1:5" x14ac:dyDescent="0.25">
      <c r="A13" s="2" t="s">
        <v>11</v>
      </c>
      <c r="B13" s="2">
        <v>487656.49400000001</v>
      </c>
      <c r="C13" s="2">
        <v>250929.15299999999</v>
      </c>
      <c r="D13" s="2">
        <v>193938.772</v>
      </c>
      <c r="E13" s="2">
        <f t="shared" si="0"/>
        <v>310841.473</v>
      </c>
    </row>
    <row r="14" spans="1:5" x14ac:dyDescent="0.25">
      <c r="A14" s="2" t="s">
        <v>247</v>
      </c>
      <c r="B14" s="2">
        <v>56272.196000000004</v>
      </c>
      <c r="C14" s="2">
        <v>24447.677</v>
      </c>
      <c r="D14" s="2">
        <v>16704.699000000001</v>
      </c>
      <c r="E14" s="2">
        <f t="shared" si="0"/>
        <v>32474.857333333337</v>
      </c>
    </row>
    <row r="15" spans="1:5" x14ac:dyDescent="0.25">
      <c r="A15" s="2" t="s">
        <v>15</v>
      </c>
      <c r="B15" s="2">
        <v>138056.02900000001</v>
      </c>
      <c r="C15" s="2">
        <v>67222.38</v>
      </c>
      <c r="D15" s="2">
        <v>0.81100000000000005</v>
      </c>
      <c r="E15" s="2">
        <f t="shared" si="0"/>
        <v>68426.406666666662</v>
      </c>
    </row>
    <row r="16" spans="1:5" x14ac:dyDescent="0.25">
      <c r="A16" s="2" t="s">
        <v>18</v>
      </c>
      <c r="B16" s="2">
        <v>241641.49400000001</v>
      </c>
      <c r="C16" s="2">
        <v>166787.402</v>
      </c>
      <c r="D16" s="2">
        <v>151281.78</v>
      </c>
      <c r="E16" s="2">
        <f t="shared" si="0"/>
        <v>186570.22533333334</v>
      </c>
    </row>
    <row r="17" spans="1:5" x14ac:dyDescent="0.25">
      <c r="A17" s="2" t="s">
        <v>36</v>
      </c>
      <c r="B17" s="2">
        <v>178087.97899999999</v>
      </c>
      <c r="C17" s="2">
        <v>155793.73300000001</v>
      </c>
      <c r="D17" s="2">
        <v>155232.01500000001</v>
      </c>
      <c r="E17" s="2">
        <f t="shared" si="0"/>
        <v>163037.90900000001</v>
      </c>
    </row>
    <row r="18" spans="1:5" x14ac:dyDescent="0.25">
      <c r="A18" s="2" t="s">
        <v>37</v>
      </c>
      <c r="B18" s="2">
        <v>710.16800000000001</v>
      </c>
      <c r="C18" s="2">
        <v>508.44900000000001</v>
      </c>
      <c r="D18" s="2">
        <v>647.22900000000004</v>
      </c>
      <c r="E18" s="2">
        <f t="shared" si="0"/>
        <v>621.94866666666667</v>
      </c>
    </row>
    <row r="19" spans="1:5" x14ac:dyDescent="0.25">
      <c r="A19" s="2" t="s">
        <v>66</v>
      </c>
      <c r="B19" s="2">
        <v>1676383.267</v>
      </c>
      <c r="C19" s="2">
        <v>1106772.673</v>
      </c>
      <c r="D19" s="2">
        <v>977628.67700000003</v>
      </c>
      <c r="E19" s="2">
        <f t="shared" si="0"/>
        <v>1253594.8723333334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Source</vt:lpstr>
      <vt:lpstr>Intra-Africa Exports on GDP_M</vt:lpstr>
      <vt:lpstr>Africa</vt:lpstr>
      <vt:lpstr>GDP_20Mar18</vt:lpstr>
      <vt:lpstr>CEN-SAD</vt:lpstr>
      <vt:lpstr>COMESA</vt:lpstr>
      <vt:lpstr>COMESAjul2018</vt:lpstr>
      <vt:lpstr>EAC</vt:lpstr>
      <vt:lpstr>ECCAS</vt:lpstr>
      <vt:lpstr>ECOWAS</vt:lpstr>
      <vt:lpstr>IGAD</vt:lpstr>
      <vt:lpstr>SADC</vt:lpstr>
      <vt:lpstr>UMA</vt:lpstr>
      <vt:lpstr>SouthSudanExports_Mar18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Shamnaaz Sufrauj</dc:creator>
  <cp:lastModifiedBy>Shamnaaz Sufrauj</cp:lastModifiedBy>
  <dcterms:created xsi:type="dcterms:W3CDTF">2017-12-05T08:03:29Z</dcterms:created>
  <dcterms:modified xsi:type="dcterms:W3CDTF">2019-07-29T07:17:17Z</dcterms:modified>
</cp:coreProperties>
</file>